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Works\Company\TBKK\Box Cleaning New\Plan\8 Aug\"/>
    </mc:Choice>
  </mc:AlternateContent>
  <xr:revisionPtr revIDLastSave="0" documentId="13_ncr:1_{4DE538CE-9B43-43B9-8A52-7050D22E9826}" xr6:coauthVersionLast="47" xr6:coauthVersionMax="47" xr10:uidLastSave="{00000000-0000-0000-0000-000000000000}"/>
  <bookViews>
    <workbookView xWindow="-28920" yWindow="-30" windowWidth="29040" windowHeight="15720" xr2:uid="{D3B320FC-B30F-4F03-8171-847604056ADC}"/>
  </bookViews>
  <sheets>
    <sheet name="Plan" sheetId="7" r:id="rId1"/>
    <sheet name="Tracker" sheetId="11" r:id="rId2"/>
    <sheet name="Box Tracker" sheetId="12" r:id="rId3"/>
    <sheet name="Report" sheetId="10" r:id="rId4"/>
  </sheets>
  <externalReferences>
    <externalReference r:id="rId5"/>
  </externalReferences>
  <definedNames>
    <definedName name="_xlnm._FilterDatabase" localSheetId="0" hidden="1">Plan!$A$2:$U$52</definedName>
    <definedName name="_xlnm._FilterDatabase" localSheetId="1" hidden="1">Tracker!$A$2:$AU$53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3" i="12" l="1"/>
  <c r="AG3" i="12"/>
  <c r="AD3" i="12"/>
  <c r="AA3" i="12"/>
  <c r="X3" i="12"/>
  <c r="U3" i="12"/>
  <c r="R3" i="12"/>
  <c r="O3" i="12"/>
  <c r="L3" i="12"/>
  <c r="I3" i="12"/>
  <c r="F3" i="12"/>
  <c r="C3" i="12"/>
  <c r="A5" i="10"/>
  <c r="A6" i="10"/>
  <c r="A7" i="10"/>
  <c r="A8" i="10"/>
  <c r="A9" i="10"/>
  <c r="A10" i="10"/>
  <c r="A11" i="10"/>
  <c r="A12" i="10"/>
  <c r="A13" i="10"/>
  <c r="A14" i="10"/>
  <c r="A15" i="10"/>
  <c r="A16" i="10"/>
  <c r="J53" i="11"/>
  <c r="M53" i="11"/>
  <c r="C6" i="10" s="1"/>
  <c r="P53" i="11"/>
  <c r="C7" i="10" s="1"/>
  <c r="S53" i="11"/>
  <c r="C8" i="10" s="1"/>
  <c r="V53" i="11"/>
  <c r="C9" i="10" s="1"/>
  <c r="Y53" i="11"/>
  <c r="C10" i="10" s="1"/>
  <c r="AB53" i="11"/>
  <c r="C11" i="10" s="1"/>
  <c r="AE53" i="11"/>
  <c r="AH53" i="11"/>
  <c r="C13" i="10" s="1"/>
  <c r="AK53" i="11"/>
  <c r="C14" i="10" s="1"/>
  <c r="AN53" i="11"/>
  <c r="C15" i="10" s="1"/>
  <c r="AQ53" i="11"/>
  <c r="C16" i="10" s="1"/>
  <c r="A38" i="11"/>
  <c r="B38" i="11"/>
  <c r="C38" i="11"/>
  <c r="D38" i="11"/>
  <c r="E38" i="11"/>
  <c r="F38" i="11"/>
  <c r="I38" i="11"/>
  <c r="K38" i="11" s="1"/>
  <c r="L38" i="11"/>
  <c r="O38" i="11"/>
  <c r="R38" i="11"/>
  <c r="U38" i="11"/>
  <c r="X38" i="11"/>
  <c r="AA38" i="11"/>
  <c r="AD38" i="11"/>
  <c r="AG38" i="11"/>
  <c r="AJ38" i="11"/>
  <c r="AM38" i="11"/>
  <c r="AP38" i="11"/>
  <c r="AT38" i="11"/>
  <c r="A39" i="11"/>
  <c r="B39" i="11"/>
  <c r="C39" i="11"/>
  <c r="D39" i="11"/>
  <c r="E39" i="11"/>
  <c r="F39" i="11"/>
  <c r="I39" i="11"/>
  <c r="K39" i="11" s="1"/>
  <c r="L39" i="11"/>
  <c r="O39" i="11"/>
  <c r="R39" i="11"/>
  <c r="U39" i="11"/>
  <c r="X39" i="11"/>
  <c r="AA39" i="11"/>
  <c r="AD39" i="11"/>
  <c r="AG39" i="11"/>
  <c r="AJ39" i="11"/>
  <c r="AM39" i="11"/>
  <c r="AP39" i="11"/>
  <c r="AS39" i="11"/>
  <c r="AU39" i="11" s="1"/>
  <c r="AT39" i="11"/>
  <c r="A40" i="11"/>
  <c r="B40" i="11"/>
  <c r="C40" i="11"/>
  <c r="D40" i="11"/>
  <c r="E40" i="11"/>
  <c r="F40" i="11"/>
  <c r="I40" i="11"/>
  <c r="K40" i="11" s="1"/>
  <c r="L40" i="11"/>
  <c r="O40" i="11"/>
  <c r="R40" i="11"/>
  <c r="U40" i="11"/>
  <c r="X40" i="11"/>
  <c r="AA40" i="11"/>
  <c r="AD40" i="11"/>
  <c r="AG40" i="11"/>
  <c r="AJ40" i="11"/>
  <c r="AM40" i="11"/>
  <c r="AP40" i="11"/>
  <c r="AT40" i="11"/>
  <c r="A41" i="11"/>
  <c r="B41" i="11"/>
  <c r="C41" i="11"/>
  <c r="D41" i="11"/>
  <c r="E41" i="11"/>
  <c r="F41" i="11"/>
  <c r="I41" i="11"/>
  <c r="K41" i="11" s="1"/>
  <c r="L41" i="11"/>
  <c r="O41" i="11"/>
  <c r="R41" i="11"/>
  <c r="U41" i="11"/>
  <c r="X41" i="11"/>
  <c r="AA41" i="11"/>
  <c r="AD41" i="11"/>
  <c r="AG41" i="11"/>
  <c r="AJ41" i="11"/>
  <c r="AM41" i="11"/>
  <c r="AP41" i="11"/>
  <c r="AT41" i="11"/>
  <c r="A42" i="11"/>
  <c r="B42" i="11"/>
  <c r="C42" i="11"/>
  <c r="D42" i="11"/>
  <c r="E42" i="11"/>
  <c r="F42" i="11"/>
  <c r="I42" i="11"/>
  <c r="K42" i="11" s="1"/>
  <c r="L42" i="11"/>
  <c r="O42" i="11"/>
  <c r="R42" i="11"/>
  <c r="U42" i="11"/>
  <c r="X42" i="11"/>
  <c r="AA42" i="11"/>
  <c r="AD42" i="11"/>
  <c r="AG42" i="11"/>
  <c r="AJ42" i="11"/>
  <c r="AM42" i="11"/>
  <c r="AP42" i="11"/>
  <c r="AT42" i="11"/>
  <c r="A43" i="11"/>
  <c r="B43" i="11"/>
  <c r="C43" i="11"/>
  <c r="D43" i="11"/>
  <c r="E43" i="11"/>
  <c r="F43" i="11"/>
  <c r="I43" i="11"/>
  <c r="K43" i="11" s="1"/>
  <c r="L43" i="11"/>
  <c r="O43" i="11"/>
  <c r="R43" i="11"/>
  <c r="U43" i="11"/>
  <c r="X43" i="11"/>
  <c r="AA43" i="11"/>
  <c r="AD43" i="11"/>
  <c r="AG43" i="11"/>
  <c r="AJ43" i="11"/>
  <c r="AM43" i="11"/>
  <c r="AP43" i="11"/>
  <c r="AT43" i="11"/>
  <c r="A44" i="11"/>
  <c r="B44" i="11"/>
  <c r="C44" i="11"/>
  <c r="D44" i="11"/>
  <c r="E44" i="11"/>
  <c r="F44" i="11"/>
  <c r="I44" i="11"/>
  <c r="K44" i="11" s="1"/>
  <c r="L44" i="11"/>
  <c r="O44" i="11"/>
  <c r="R44" i="11"/>
  <c r="U44" i="11"/>
  <c r="X44" i="11"/>
  <c r="AA44" i="11"/>
  <c r="AD44" i="11"/>
  <c r="AG44" i="11"/>
  <c r="AJ44" i="11"/>
  <c r="AM44" i="11"/>
  <c r="AP44" i="11"/>
  <c r="AT44" i="11"/>
  <c r="A45" i="11"/>
  <c r="B45" i="11"/>
  <c r="C45" i="11"/>
  <c r="D45" i="11"/>
  <c r="E45" i="11"/>
  <c r="F45" i="11"/>
  <c r="I45" i="11"/>
  <c r="K45" i="11" s="1"/>
  <c r="L45" i="11"/>
  <c r="O45" i="11"/>
  <c r="R45" i="11"/>
  <c r="U45" i="11"/>
  <c r="X45" i="11"/>
  <c r="AA45" i="11"/>
  <c r="AD45" i="11"/>
  <c r="AG45" i="11"/>
  <c r="AJ45" i="11"/>
  <c r="AM45" i="11"/>
  <c r="AP45" i="11"/>
  <c r="AT45" i="11"/>
  <c r="A46" i="11"/>
  <c r="B46" i="11"/>
  <c r="C46" i="11"/>
  <c r="D46" i="11"/>
  <c r="E46" i="11"/>
  <c r="F46" i="11"/>
  <c r="I46" i="11"/>
  <c r="K46" i="11" s="1"/>
  <c r="L46" i="11"/>
  <c r="O46" i="11"/>
  <c r="R46" i="11"/>
  <c r="U46" i="11"/>
  <c r="X46" i="11"/>
  <c r="AA46" i="11"/>
  <c r="AD46" i="11"/>
  <c r="AG46" i="11"/>
  <c r="AJ46" i="11"/>
  <c r="AM46" i="11"/>
  <c r="AP46" i="11"/>
  <c r="AT46" i="11"/>
  <c r="A47" i="11"/>
  <c r="B47" i="11"/>
  <c r="C47" i="11"/>
  <c r="D47" i="11"/>
  <c r="E47" i="11"/>
  <c r="F47" i="11"/>
  <c r="I47" i="11"/>
  <c r="K47" i="11" s="1"/>
  <c r="L47" i="11"/>
  <c r="O47" i="11"/>
  <c r="R47" i="11"/>
  <c r="U47" i="11"/>
  <c r="X47" i="11"/>
  <c r="AA47" i="11"/>
  <c r="AD47" i="11"/>
  <c r="AG47" i="11"/>
  <c r="AJ47" i="11"/>
  <c r="AM47" i="11"/>
  <c r="AP47" i="11"/>
  <c r="AT47" i="11"/>
  <c r="A48" i="11"/>
  <c r="B48" i="11"/>
  <c r="C48" i="11"/>
  <c r="D48" i="11"/>
  <c r="E48" i="11"/>
  <c r="F48" i="11"/>
  <c r="I48" i="11"/>
  <c r="K48" i="11" s="1"/>
  <c r="L48" i="11"/>
  <c r="O48" i="11"/>
  <c r="R48" i="11"/>
  <c r="U48" i="11"/>
  <c r="X48" i="11"/>
  <c r="AA48" i="11"/>
  <c r="AD48" i="11"/>
  <c r="AG48" i="11"/>
  <c r="AJ48" i="11"/>
  <c r="AM48" i="11"/>
  <c r="AP48" i="11"/>
  <c r="AT48" i="11"/>
  <c r="A49" i="11"/>
  <c r="B49" i="11"/>
  <c r="C49" i="11"/>
  <c r="D49" i="11"/>
  <c r="E49" i="11"/>
  <c r="F49" i="11"/>
  <c r="I49" i="11"/>
  <c r="K49" i="11" s="1"/>
  <c r="L49" i="11"/>
  <c r="O49" i="11"/>
  <c r="R49" i="11"/>
  <c r="U49" i="11"/>
  <c r="X49" i="11"/>
  <c r="AA49" i="11"/>
  <c r="AD49" i="11"/>
  <c r="AG49" i="11"/>
  <c r="AJ49" i="11"/>
  <c r="AM49" i="11"/>
  <c r="AP49" i="11"/>
  <c r="AT49" i="11"/>
  <c r="A50" i="11"/>
  <c r="B50" i="11"/>
  <c r="C50" i="11"/>
  <c r="D50" i="11"/>
  <c r="E50" i="11"/>
  <c r="F50" i="11"/>
  <c r="I50" i="11"/>
  <c r="K50" i="11" s="1"/>
  <c r="L50" i="11"/>
  <c r="O50" i="11"/>
  <c r="R50" i="11"/>
  <c r="U50" i="11"/>
  <c r="X50" i="11"/>
  <c r="AA50" i="11"/>
  <c r="AD50" i="11"/>
  <c r="AG50" i="11"/>
  <c r="AJ50" i="11"/>
  <c r="AM50" i="11"/>
  <c r="AP50" i="11"/>
  <c r="AT50" i="11"/>
  <c r="A51" i="11"/>
  <c r="B51" i="11"/>
  <c r="C51" i="11"/>
  <c r="D51" i="11"/>
  <c r="E51" i="11"/>
  <c r="F51" i="11"/>
  <c r="I51" i="11"/>
  <c r="K51" i="11" s="1"/>
  <c r="L51" i="11"/>
  <c r="O51" i="11"/>
  <c r="R51" i="11"/>
  <c r="U51" i="11"/>
  <c r="X51" i="11"/>
  <c r="AA51" i="11"/>
  <c r="AD51" i="11"/>
  <c r="AG51" i="11"/>
  <c r="AJ51" i="11"/>
  <c r="AM51" i="11"/>
  <c r="AP51" i="11"/>
  <c r="AT51" i="11"/>
  <c r="A52" i="11"/>
  <c r="B52" i="11"/>
  <c r="C52" i="11"/>
  <c r="D52" i="11"/>
  <c r="E52" i="11"/>
  <c r="F52" i="11"/>
  <c r="I52" i="11"/>
  <c r="K52" i="11"/>
  <c r="L52" i="11"/>
  <c r="O52" i="11"/>
  <c r="R52" i="11"/>
  <c r="U52" i="11"/>
  <c r="X52" i="11"/>
  <c r="AA52" i="11"/>
  <c r="AD52" i="11"/>
  <c r="AG52" i="11"/>
  <c r="AJ52" i="11"/>
  <c r="AM52" i="11"/>
  <c r="AP52" i="11"/>
  <c r="AT52" i="11"/>
  <c r="A5" i="11"/>
  <c r="B5" i="11"/>
  <c r="C5" i="11"/>
  <c r="D5" i="11"/>
  <c r="E5" i="11"/>
  <c r="F5" i="11"/>
  <c r="I5" i="11"/>
  <c r="L5" i="11"/>
  <c r="O5" i="11"/>
  <c r="R5" i="11"/>
  <c r="U5" i="11"/>
  <c r="X5" i="11"/>
  <c r="AA5" i="11"/>
  <c r="AD5" i="11"/>
  <c r="AG5" i="11"/>
  <c r="AJ5" i="11"/>
  <c r="AM5" i="11"/>
  <c r="AP5" i="11"/>
  <c r="AT5" i="11"/>
  <c r="A6" i="11"/>
  <c r="B6" i="11"/>
  <c r="C6" i="11"/>
  <c r="D6" i="11"/>
  <c r="E6" i="11"/>
  <c r="F6" i="11"/>
  <c r="I6" i="11"/>
  <c r="K6" i="11" s="1"/>
  <c r="L6" i="11"/>
  <c r="O6" i="11"/>
  <c r="R6" i="11"/>
  <c r="U6" i="11"/>
  <c r="X6" i="11"/>
  <c r="AA6" i="11"/>
  <c r="AD6" i="11"/>
  <c r="AG6" i="11"/>
  <c r="AJ6" i="11"/>
  <c r="AM6" i="11"/>
  <c r="AP6" i="11"/>
  <c r="AT6" i="11"/>
  <c r="A7" i="11"/>
  <c r="B7" i="11"/>
  <c r="C7" i="11"/>
  <c r="D7" i="11"/>
  <c r="E7" i="11"/>
  <c r="F7" i="11"/>
  <c r="I7" i="11"/>
  <c r="K7" i="11" s="1"/>
  <c r="L7" i="11"/>
  <c r="O7" i="11"/>
  <c r="R7" i="11"/>
  <c r="U7" i="11"/>
  <c r="X7" i="11"/>
  <c r="AA7" i="11"/>
  <c r="AD7" i="11"/>
  <c r="AG7" i="11"/>
  <c r="AJ7" i="11"/>
  <c r="AM7" i="11"/>
  <c r="AP7" i="11"/>
  <c r="AT7" i="11"/>
  <c r="A8" i="11"/>
  <c r="B8" i="11"/>
  <c r="C8" i="11"/>
  <c r="D8" i="11"/>
  <c r="E8" i="11"/>
  <c r="F8" i="11"/>
  <c r="I8" i="11"/>
  <c r="K8" i="11" s="1"/>
  <c r="L8" i="11"/>
  <c r="O8" i="11"/>
  <c r="R8" i="11"/>
  <c r="U8" i="11"/>
  <c r="X8" i="11"/>
  <c r="AA8" i="11"/>
  <c r="AD8" i="11"/>
  <c r="AG8" i="11"/>
  <c r="AJ8" i="11"/>
  <c r="AM8" i="11"/>
  <c r="AP8" i="11"/>
  <c r="AT8" i="11"/>
  <c r="A9" i="11"/>
  <c r="B9" i="11"/>
  <c r="C9" i="11"/>
  <c r="D9" i="11"/>
  <c r="E9" i="11"/>
  <c r="F9" i="11"/>
  <c r="I9" i="11"/>
  <c r="K9" i="11" s="1"/>
  <c r="L9" i="11"/>
  <c r="O9" i="11"/>
  <c r="R9" i="11"/>
  <c r="U9" i="11"/>
  <c r="X9" i="11"/>
  <c r="AA9" i="11"/>
  <c r="AD9" i="11"/>
  <c r="AG9" i="11"/>
  <c r="AJ9" i="11"/>
  <c r="AM9" i="11"/>
  <c r="AP9" i="11"/>
  <c r="AT9" i="11"/>
  <c r="A10" i="11"/>
  <c r="B10" i="11"/>
  <c r="C10" i="11"/>
  <c r="D10" i="11"/>
  <c r="E10" i="11"/>
  <c r="F10" i="11"/>
  <c r="I10" i="11"/>
  <c r="K10" i="11" s="1"/>
  <c r="L10" i="11"/>
  <c r="O10" i="11"/>
  <c r="R10" i="11"/>
  <c r="U10" i="11"/>
  <c r="X10" i="11"/>
  <c r="AA10" i="11"/>
  <c r="AD10" i="11"/>
  <c r="AG10" i="11"/>
  <c r="AJ10" i="11"/>
  <c r="AM10" i="11"/>
  <c r="AP10" i="11"/>
  <c r="AT10" i="11"/>
  <c r="A11" i="11"/>
  <c r="B11" i="11"/>
  <c r="C11" i="11"/>
  <c r="D11" i="11"/>
  <c r="E11" i="11"/>
  <c r="F11" i="11"/>
  <c r="I11" i="11"/>
  <c r="K11" i="11" s="1"/>
  <c r="L11" i="11"/>
  <c r="O11" i="11"/>
  <c r="R11" i="11"/>
  <c r="U11" i="11"/>
  <c r="X11" i="11"/>
  <c r="AA11" i="11"/>
  <c r="AD11" i="11"/>
  <c r="AG11" i="11"/>
  <c r="AJ11" i="11"/>
  <c r="AM11" i="11"/>
  <c r="AP11" i="11"/>
  <c r="AT11" i="11"/>
  <c r="A12" i="11"/>
  <c r="B12" i="11"/>
  <c r="C12" i="11"/>
  <c r="D12" i="11"/>
  <c r="E12" i="11"/>
  <c r="F12" i="11"/>
  <c r="I12" i="11"/>
  <c r="K12" i="11" s="1"/>
  <c r="L12" i="11"/>
  <c r="O12" i="11"/>
  <c r="R12" i="11"/>
  <c r="U12" i="11"/>
  <c r="X12" i="11"/>
  <c r="AA12" i="11"/>
  <c r="AD12" i="11"/>
  <c r="AG12" i="11"/>
  <c r="AJ12" i="11"/>
  <c r="AM12" i="11"/>
  <c r="AP12" i="11"/>
  <c r="AT12" i="11"/>
  <c r="A13" i="11"/>
  <c r="B13" i="11"/>
  <c r="C13" i="11"/>
  <c r="D13" i="11"/>
  <c r="E13" i="11"/>
  <c r="F13" i="11"/>
  <c r="I13" i="11"/>
  <c r="K13" i="11" s="1"/>
  <c r="L13" i="11"/>
  <c r="O13" i="11"/>
  <c r="R13" i="11"/>
  <c r="U13" i="11"/>
  <c r="X13" i="11"/>
  <c r="AA13" i="11"/>
  <c r="AD13" i="11"/>
  <c r="AG13" i="11"/>
  <c r="AJ13" i="11"/>
  <c r="AM13" i="11"/>
  <c r="AP13" i="11"/>
  <c r="AT13" i="11"/>
  <c r="A14" i="11"/>
  <c r="B14" i="11"/>
  <c r="C14" i="11"/>
  <c r="D14" i="11"/>
  <c r="E14" i="11"/>
  <c r="F14" i="11"/>
  <c r="I14" i="11"/>
  <c r="K14" i="11" s="1"/>
  <c r="L14" i="11"/>
  <c r="O14" i="11"/>
  <c r="R14" i="11"/>
  <c r="U14" i="11"/>
  <c r="X14" i="11"/>
  <c r="AA14" i="11"/>
  <c r="AD14" i="11"/>
  <c r="AG14" i="11"/>
  <c r="AJ14" i="11"/>
  <c r="AM14" i="11"/>
  <c r="AP14" i="11"/>
  <c r="AT14" i="11"/>
  <c r="A15" i="11"/>
  <c r="B15" i="11"/>
  <c r="C15" i="11"/>
  <c r="D15" i="11"/>
  <c r="E15" i="11"/>
  <c r="F15" i="11"/>
  <c r="I15" i="11"/>
  <c r="K15" i="11" s="1"/>
  <c r="L15" i="11"/>
  <c r="O15" i="11"/>
  <c r="R15" i="11"/>
  <c r="U15" i="11"/>
  <c r="X15" i="11"/>
  <c r="AA15" i="11"/>
  <c r="AD15" i="11"/>
  <c r="AG15" i="11"/>
  <c r="AJ15" i="11"/>
  <c r="AM15" i="11"/>
  <c r="AP15" i="11"/>
  <c r="AT15" i="11"/>
  <c r="A16" i="11"/>
  <c r="B16" i="11"/>
  <c r="C16" i="11"/>
  <c r="D16" i="11"/>
  <c r="E16" i="11"/>
  <c r="F16" i="11"/>
  <c r="I16" i="11"/>
  <c r="K16" i="11" s="1"/>
  <c r="L16" i="11"/>
  <c r="O16" i="11"/>
  <c r="R16" i="11"/>
  <c r="U16" i="11"/>
  <c r="X16" i="11"/>
  <c r="AA16" i="11"/>
  <c r="AD16" i="11"/>
  <c r="AG16" i="11"/>
  <c r="AJ16" i="11"/>
  <c r="AM16" i="11"/>
  <c r="AP16" i="11"/>
  <c r="AT16" i="11"/>
  <c r="A17" i="11"/>
  <c r="B17" i="11"/>
  <c r="C17" i="11"/>
  <c r="D17" i="11"/>
  <c r="E17" i="11"/>
  <c r="F17" i="11"/>
  <c r="I17" i="11"/>
  <c r="K17" i="11" s="1"/>
  <c r="L17" i="11"/>
  <c r="O17" i="11"/>
  <c r="R17" i="11"/>
  <c r="U17" i="11"/>
  <c r="X17" i="11"/>
  <c r="AA17" i="11"/>
  <c r="AD17" i="11"/>
  <c r="AG17" i="11"/>
  <c r="AJ17" i="11"/>
  <c r="AM17" i="11"/>
  <c r="AP17" i="11"/>
  <c r="AT17" i="11"/>
  <c r="A18" i="11"/>
  <c r="B18" i="11"/>
  <c r="C18" i="11"/>
  <c r="D18" i="11"/>
  <c r="E18" i="11"/>
  <c r="F18" i="11"/>
  <c r="I18" i="11"/>
  <c r="K18" i="11" s="1"/>
  <c r="L18" i="11"/>
  <c r="O18" i="11"/>
  <c r="R18" i="11"/>
  <c r="U18" i="11"/>
  <c r="X18" i="11"/>
  <c r="AA18" i="11"/>
  <c r="AD18" i="11"/>
  <c r="AG18" i="11"/>
  <c r="AJ18" i="11"/>
  <c r="AM18" i="11"/>
  <c r="AP18" i="11"/>
  <c r="AT18" i="11"/>
  <c r="A19" i="11"/>
  <c r="B19" i="11"/>
  <c r="C19" i="11"/>
  <c r="D19" i="11"/>
  <c r="E19" i="11"/>
  <c r="F19" i="11"/>
  <c r="I19" i="11"/>
  <c r="K19" i="11" s="1"/>
  <c r="L19" i="11"/>
  <c r="O19" i="11"/>
  <c r="R19" i="11"/>
  <c r="U19" i="11"/>
  <c r="X19" i="11"/>
  <c r="AA19" i="11"/>
  <c r="AD19" i="11"/>
  <c r="AG19" i="11"/>
  <c r="AJ19" i="11"/>
  <c r="AM19" i="11"/>
  <c r="AP19" i="11"/>
  <c r="AT19" i="11"/>
  <c r="A20" i="11"/>
  <c r="B20" i="11"/>
  <c r="C20" i="11"/>
  <c r="D20" i="11"/>
  <c r="E20" i="11"/>
  <c r="F20" i="11"/>
  <c r="I20" i="11"/>
  <c r="K20" i="11" s="1"/>
  <c r="L20" i="11"/>
  <c r="O20" i="11"/>
  <c r="R20" i="11"/>
  <c r="U20" i="11"/>
  <c r="X20" i="11"/>
  <c r="AA20" i="11"/>
  <c r="AD20" i="11"/>
  <c r="AG20" i="11"/>
  <c r="AJ20" i="11"/>
  <c r="AM20" i="11"/>
  <c r="AP20" i="11"/>
  <c r="AT20" i="11"/>
  <c r="A21" i="11"/>
  <c r="B21" i="11"/>
  <c r="C21" i="11"/>
  <c r="D21" i="11"/>
  <c r="E21" i="11"/>
  <c r="F21" i="11"/>
  <c r="I21" i="11"/>
  <c r="K21" i="11" s="1"/>
  <c r="L21" i="11"/>
  <c r="O21" i="11"/>
  <c r="R21" i="11"/>
  <c r="U21" i="11"/>
  <c r="X21" i="11"/>
  <c r="AA21" i="11"/>
  <c r="AD21" i="11"/>
  <c r="AG21" i="11"/>
  <c r="AJ21" i="11"/>
  <c r="AM21" i="11"/>
  <c r="AP21" i="11"/>
  <c r="AT21" i="11"/>
  <c r="A22" i="11"/>
  <c r="B22" i="11"/>
  <c r="C22" i="11"/>
  <c r="D22" i="11"/>
  <c r="E22" i="11"/>
  <c r="F22" i="11"/>
  <c r="I22" i="11"/>
  <c r="K22" i="11" s="1"/>
  <c r="L22" i="11"/>
  <c r="O22" i="11"/>
  <c r="R22" i="11"/>
  <c r="U22" i="11"/>
  <c r="X22" i="11"/>
  <c r="AA22" i="11"/>
  <c r="AD22" i="11"/>
  <c r="AG22" i="11"/>
  <c r="AJ22" i="11"/>
  <c r="AM22" i="11"/>
  <c r="AP22" i="11"/>
  <c r="AT22" i="11"/>
  <c r="A23" i="11"/>
  <c r="B23" i="11"/>
  <c r="C23" i="11"/>
  <c r="D23" i="11"/>
  <c r="E23" i="11"/>
  <c r="F23" i="11"/>
  <c r="I23" i="11"/>
  <c r="K23" i="11" s="1"/>
  <c r="L23" i="11"/>
  <c r="O23" i="11"/>
  <c r="R23" i="11"/>
  <c r="U23" i="11"/>
  <c r="X23" i="11"/>
  <c r="AA23" i="11"/>
  <c r="AD23" i="11"/>
  <c r="AG23" i="11"/>
  <c r="AJ23" i="11"/>
  <c r="AM23" i="11"/>
  <c r="AP23" i="11"/>
  <c r="AT23" i="11"/>
  <c r="A24" i="11"/>
  <c r="B24" i="11"/>
  <c r="C24" i="11"/>
  <c r="D24" i="11"/>
  <c r="E24" i="11"/>
  <c r="F24" i="11"/>
  <c r="I24" i="11"/>
  <c r="K24" i="11" s="1"/>
  <c r="L24" i="11"/>
  <c r="O24" i="11"/>
  <c r="R24" i="11"/>
  <c r="U24" i="11"/>
  <c r="X24" i="11"/>
  <c r="AA24" i="11"/>
  <c r="AD24" i="11"/>
  <c r="AG24" i="11"/>
  <c r="AJ24" i="11"/>
  <c r="AM24" i="11"/>
  <c r="AP24" i="11"/>
  <c r="AT24" i="11"/>
  <c r="A25" i="11"/>
  <c r="B25" i="11"/>
  <c r="C25" i="11"/>
  <c r="D25" i="11"/>
  <c r="E25" i="11"/>
  <c r="F25" i="11"/>
  <c r="I25" i="11"/>
  <c r="K25" i="11" s="1"/>
  <c r="L25" i="11"/>
  <c r="O25" i="11"/>
  <c r="R25" i="11"/>
  <c r="U25" i="11"/>
  <c r="X25" i="11"/>
  <c r="AA25" i="11"/>
  <c r="AD25" i="11"/>
  <c r="AG25" i="11"/>
  <c r="AJ25" i="11"/>
  <c r="AM25" i="11"/>
  <c r="AP25" i="11"/>
  <c r="AT25" i="11"/>
  <c r="A26" i="11"/>
  <c r="B26" i="11"/>
  <c r="C26" i="11"/>
  <c r="D26" i="11"/>
  <c r="E26" i="11"/>
  <c r="F26" i="11"/>
  <c r="I26" i="11"/>
  <c r="K26" i="11" s="1"/>
  <c r="L26" i="11"/>
  <c r="O26" i="11"/>
  <c r="R26" i="11"/>
  <c r="U26" i="11"/>
  <c r="X26" i="11"/>
  <c r="AA26" i="11"/>
  <c r="AD26" i="11"/>
  <c r="AG26" i="11"/>
  <c r="AJ26" i="11"/>
  <c r="AM26" i="11"/>
  <c r="AP26" i="11"/>
  <c r="AT26" i="11"/>
  <c r="A27" i="11"/>
  <c r="B27" i="11"/>
  <c r="C27" i="11"/>
  <c r="D27" i="11"/>
  <c r="E27" i="11"/>
  <c r="F27" i="11"/>
  <c r="I27" i="11"/>
  <c r="K27" i="11" s="1"/>
  <c r="L27" i="11"/>
  <c r="O27" i="11"/>
  <c r="R27" i="11"/>
  <c r="U27" i="11"/>
  <c r="X27" i="11"/>
  <c r="AA27" i="11"/>
  <c r="AD27" i="11"/>
  <c r="AG27" i="11"/>
  <c r="AJ27" i="11"/>
  <c r="AM27" i="11"/>
  <c r="AP27" i="11"/>
  <c r="AT27" i="11"/>
  <c r="A28" i="11"/>
  <c r="B28" i="11"/>
  <c r="C28" i="11"/>
  <c r="D28" i="11"/>
  <c r="E28" i="11"/>
  <c r="F28" i="11"/>
  <c r="I28" i="11"/>
  <c r="K28" i="11" s="1"/>
  <c r="L28" i="11"/>
  <c r="O28" i="11"/>
  <c r="R28" i="11"/>
  <c r="U28" i="11"/>
  <c r="X28" i="11"/>
  <c r="AA28" i="11"/>
  <c r="AD28" i="11"/>
  <c r="AG28" i="11"/>
  <c r="AJ28" i="11"/>
  <c r="AM28" i="11"/>
  <c r="AP28" i="11"/>
  <c r="AT28" i="11"/>
  <c r="A29" i="11"/>
  <c r="B29" i="11"/>
  <c r="C29" i="11"/>
  <c r="D29" i="11"/>
  <c r="E29" i="11"/>
  <c r="F29" i="11"/>
  <c r="I29" i="11"/>
  <c r="K29" i="11" s="1"/>
  <c r="L29" i="11"/>
  <c r="O29" i="11"/>
  <c r="R29" i="11"/>
  <c r="U29" i="11"/>
  <c r="X29" i="11"/>
  <c r="AA29" i="11"/>
  <c r="AD29" i="11"/>
  <c r="AG29" i="11"/>
  <c r="AJ29" i="11"/>
  <c r="AM29" i="11"/>
  <c r="AP29" i="11"/>
  <c r="AT29" i="11"/>
  <c r="A30" i="11"/>
  <c r="B30" i="11"/>
  <c r="C30" i="11"/>
  <c r="D30" i="11"/>
  <c r="E30" i="11"/>
  <c r="F30" i="11"/>
  <c r="I30" i="11"/>
  <c r="K30" i="11" s="1"/>
  <c r="L30" i="11"/>
  <c r="O30" i="11"/>
  <c r="R30" i="11"/>
  <c r="U30" i="11"/>
  <c r="X30" i="11"/>
  <c r="AA30" i="11"/>
  <c r="AD30" i="11"/>
  <c r="AG30" i="11"/>
  <c r="AJ30" i="11"/>
  <c r="AM30" i="11"/>
  <c r="AP30" i="11"/>
  <c r="AT30" i="11"/>
  <c r="A31" i="11"/>
  <c r="B31" i="11"/>
  <c r="C31" i="11"/>
  <c r="D31" i="11"/>
  <c r="E31" i="11"/>
  <c r="F31" i="11"/>
  <c r="I31" i="11"/>
  <c r="K31" i="11" s="1"/>
  <c r="L31" i="11"/>
  <c r="O31" i="11"/>
  <c r="R31" i="11"/>
  <c r="U31" i="11"/>
  <c r="X31" i="11"/>
  <c r="AA31" i="11"/>
  <c r="AD31" i="11"/>
  <c r="AG31" i="11"/>
  <c r="AJ31" i="11"/>
  <c r="AM31" i="11"/>
  <c r="AP31" i="11"/>
  <c r="AT31" i="11"/>
  <c r="A32" i="11"/>
  <c r="B32" i="11"/>
  <c r="C32" i="11"/>
  <c r="D32" i="11"/>
  <c r="E32" i="11"/>
  <c r="F32" i="11"/>
  <c r="I32" i="11"/>
  <c r="K32" i="11" s="1"/>
  <c r="L32" i="11"/>
  <c r="O32" i="11"/>
  <c r="R32" i="11"/>
  <c r="U32" i="11"/>
  <c r="X32" i="11"/>
  <c r="AA32" i="11"/>
  <c r="AD32" i="11"/>
  <c r="AG32" i="11"/>
  <c r="AJ32" i="11"/>
  <c r="AM32" i="11"/>
  <c r="AP32" i="11"/>
  <c r="AS32" i="11"/>
  <c r="AT32" i="11"/>
  <c r="A33" i="11"/>
  <c r="B33" i="11"/>
  <c r="C33" i="11"/>
  <c r="D33" i="11"/>
  <c r="E33" i="11"/>
  <c r="F33" i="11"/>
  <c r="I33" i="11"/>
  <c r="K33" i="11" s="1"/>
  <c r="L33" i="11"/>
  <c r="O33" i="11"/>
  <c r="R33" i="11"/>
  <c r="U33" i="11"/>
  <c r="X33" i="11"/>
  <c r="AA33" i="11"/>
  <c r="AD33" i="11"/>
  <c r="AG33" i="11"/>
  <c r="AJ33" i="11"/>
  <c r="AM33" i="11"/>
  <c r="AP33" i="11"/>
  <c r="AT33" i="11"/>
  <c r="A34" i="11"/>
  <c r="B34" i="11"/>
  <c r="C34" i="11"/>
  <c r="D34" i="11"/>
  <c r="E34" i="11"/>
  <c r="F34" i="11"/>
  <c r="I34" i="11"/>
  <c r="K34" i="11" s="1"/>
  <c r="L34" i="11"/>
  <c r="O34" i="11"/>
  <c r="R34" i="11"/>
  <c r="U34" i="11"/>
  <c r="X34" i="11"/>
  <c r="AA34" i="11"/>
  <c r="AD34" i="11"/>
  <c r="AG34" i="11"/>
  <c r="AJ34" i="11"/>
  <c r="AM34" i="11"/>
  <c r="AP34" i="11"/>
  <c r="AT34" i="11"/>
  <c r="A35" i="11"/>
  <c r="B35" i="11"/>
  <c r="C35" i="11"/>
  <c r="D35" i="11"/>
  <c r="E35" i="11"/>
  <c r="F35" i="11"/>
  <c r="I35" i="11"/>
  <c r="K35" i="11" s="1"/>
  <c r="L35" i="11"/>
  <c r="O35" i="11"/>
  <c r="R35" i="11"/>
  <c r="U35" i="11"/>
  <c r="X35" i="11"/>
  <c r="AA35" i="11"/>
  <c r="AD35" i="11"/>
  <c r="AG35" i="11"/>
  <c r="AJ35" i="11"/>
  <c r="AM35" i="11"/>
  <c r="AP35" i="11"/>
  <c r="AT35" i="11"/>
  <c r="A36" i="11"/>
  <c r="B36" i="11"/>
  <c r="C36" i="11"/>
  <c r="D36" i="11"/>
  <c r="E36" i="11"/>
  <c r="F36" i="11"/>
  <c r="I36" i="11"/>
  <c r="K36" i="11" s="1"/>
  <c r="L36" i="11"/>
  <c r="O36" i="11"/>
  <c r="R36" i="11"/>
  <c r="U36" i="11"/>
  <c r="X36" i="11"/>
  <c r="AA36" i="11"/>
  <c r="AD36" i="11"/>
  <c r="AG36" i="11"/>
  <c r="AJ36" i="11"/>
  <c r="AM36" i="11"/>
  <c r="AP36" i="11"/>
  <c r="AT36" i="11"/>
  <c r="A37" i="11"/>
  <c r="B37" i="11"/>
  <c r="C37" i="11"/>
  <c r="D37" i="11"/>
  <c r="E37" i="11"/>
  <c r="F37" i="11"/>
  <c r="I37" i="11"/>
  <c r="K37" i="11" s="1"/>
  <c r="L37" i="11"/>
  <c r="O37" i="11"/>
  <c r="R37" i="11"/>
  <c r="U37" i="11"/>
  <c r="X37" i="11"/>
  <c r="AA37" i="11"/>
  <c r="AD37" i="11"/>
  <c r="AG37" i="11"/>
  <c r="AJ37" i="11"/>
  <c r="AM37" i="11"/>
  <c r="AP37" i="11"/>
  <c r="AT37" i="11"/>
  <c r="AP3" i="11"/>
  <c r="AM3" i="11"/>
  <c r="AJ3" i="11"/>
  <c r="AG3" i="11"/>
  <c r="AD3" i="11"/>
  <c r="AA3" i="11"/>
  <c r="X3" i="11"/>
  <c r="U3" i="11"/>
  <c r="R3" i="11"/>
  <c r="O3" i="11"/>
  <c r="L3" i="11"/>
  <c r="I3" i="11"/>
  <c r="S4" i="7"/>
  <c r="AS6" i="11" s="1"/>
  <c r="S5" i="7"/>
  <c r="AS7" i="11" s="1"/>
  <c r="S6" i="7"/>
  <c r="AS8" i="11" s="1"/>
  <c r="S7" i="7"/>
  <c r="AS9" i="11" s="1"/>
  <c r="S8" i="7"/>
  <c r="AS10" i="11" s="1"/>
  <c r="S9" i="7"/>
  <c r="AS11" i="11" s="1"/>
  <c r="S10" i="7"/>
  <c r="AS12" i="11" s="1"/>
  <c r="S11" i="7"/>
  <c r="AS13" i="11" s="1"/>
  <c r="S12" i="7"/>
  <c r="AS14" i="11" s="1"/>
  <c r="S13" i="7"/>
  <c r="AS15" i="11" s="1"/>
  <c r="S14" i="7"/>
  <c r="AS16" i="11" s="1"/>
  <c r="S15" i="7"/>
  <c r="AS17" i="11" s="1"/>
  <c r="S16" i="7"/>
  <c r="AS18" i="11" s="1"/>
  <c r="S17" i="7"/>
  <c r="AS19" i="11" s="1"/>
  <c r="S18" i="7"/>
  <c r="AS20" i="11" s="1"/>
  <c r="S19" i="7"/>
  <c r="AS21" i="11" s="1"/>
  <c r="S20" i="7"/>
  <c r="AS22" i="11" s="1"/>
  <c r="S21" i="7"/>
  <c r="AS23" i="11" s="1"/>
  <c r="S22" i="7"/>
  <c r="AS24" i="11" s="1"/>
  <c r="S23" i="7"/>
  <c r="AS25" i="11" s="1"/>
  <c r="S24" i="7"/>
  <c r="AS26" i="11" s="1"/>
  <c r="S25" i="7"/>
  <c r="AS27" i="11" s="1"/>
  <c r="S26" i="7"/>
  <c r="AS28" i="11" s="1"/>
  <c r="S27" i="7"/>
  <c r="AS29" i="11" s="1"/>
  <c r="S28" i="7"/>
  <c r="AS30" i="11" s="1"/>
  <c r="S29" i="7"/>
  <c r="AS31" i="11" s="1"/>
  <c r="S30" i="7"/>
  <c r="S31" i="7"/>
  <c r="AS33" i="11" s="1"/>
  <c r="S32" i="7"/>
  <c r="AS34" i="11" s="1"/>
  <c r="S33" i="7"/>
  <c r="AS35" i="11" s="1"/>
  <c r="S34" i="7"/>
  <c r="AS36" i="11" s="1"/>
  <c r="S35" i="7"/>
  <c r="AS37" i="11" s="1"/>
  <c r="S36" i="7"/>
  <c r="AS38" i="11" s="1"/>
  <c r="S37" i="7"/>
  <c r="S38" i="7"/>
  <c r="AS40" i="11" s="1"/>
  <c r="S39" i="7"/>
  <c r="AS41" i="11" s="1"/>
  <c r="S40" i="7"/>
  <c r="AS42" i="11" s="1"/>
  <c r="S41" i="7"/>
  <c r="AS43" i="11" s="1"/>
  <c r="S42" i="7"/>
  <c r="AS44" i="11" s="1"/>
  <c r="S43" i="7"/>
  <c r="AS45" i="11" s="1"/>
  <c r="S44" i="7"/>
  <c r="AS46" i="11" s="1"/>
  <c r="S45" i="7"/>
  <c r="AS47" i="11" s="1"/>
  <c r="S46" i="7"/>
  <c r="AS48" i="11" s="1"/>
  <c r="S47" i="7"/>
  <c r="AS49" i="11" s="1"/>
  <c r="S48" i="7"/>
  <c r="AS50" i="11" s="1"/>
  <c r="S49" i="7"/>
  <c r="AS51" i="11" s="1"/>
  <c r="S50" i="7"/>
  <c r="AS52" i="11" s="1"/>
  <c r="S3" i="7"/>
  <c r="AS5" i="11" s="1"/>
  <c r="H51" i="7"/>
  <c r="B6" i="10" s="1"/>
  <c r="I51" i="7"/>
  <c r="B7" i="10" s="1"/>
  <c r="J51" i="7"/>
  <c r="B8" i="10" s="1"/>
  <c r="K51" i="7"/>
  <c r="B9" i="10" s="1"/>
  <c r="L51" i="7"/>
  <c r="B10" i="10" s="1"/>
  <c r="M51" i="7"/>
  <c r="B11" i="10" s="1"/>
  <c r="N51" i="7"/>
  <c r="B12" i="10" s="1"/>
  <c r="O51" i="7"/>
  <c r="B13" i="10" s="1"/>
  <c r="P51" i="7"/>
  <c r="B14" i="10" s="1"/>
  <c r="Q51" i="7"/>
  <c r="B15" i="10" s="1"/>
  <c r="R51" i="7"/>
  <c r="B16" i="10" s="1"/>
  <c r="G51" i="7"/>
  <c r="B5" i="10" s="1"/>
  <c r="U4" i="7"/>
  <c r="U5" i="7"/>
  <c r="H7" i="11" s="1"/>
  <c r="U6" i="7"/>
  <c r="H8" i="11" s="1"/>
  <c r="U7" i="7"/>
  <c r="U8" i="7"/>
  <c r="U9" i="7"/>
  <c r="U10" i="7"/>
  <c r="U11" i="7"/>
  <c r="U12" i="7"/>
  <c r="H14" i="11" s="1"/>
  <c r="U13" i="7"/>
  <c r="U14" i="7"/>
  <c r="H16" i="11" s="1"/>
  <c r="U15" i="7"/>
  <c r="U16" i="7"/>
  <c r="U17" i="7"/>
  <c r="U18" i="7"/>
  <c r="U19" i="7"/>
  <c r="U20" i="7"/>
  <c r="H22" i="11" s="1"/>
  <c r="U21" i="7"/>
  <c r="H23" i="11" s="1"/>
  <c r="U22" i="7"/>
  <c r="H24" i="11" s="1"/>
  <c r="U23" i="7"/>
  <c r="U24" i="7"/>
  <c r="U25" i="7"/>
  <c r="U26" i="7"/>
  <c r="U27" i="7"/>
  <c r="H29" i="11" s="1"/>
  <c r="U28" i="7"/>
  <c r="U29" i="7"/>
  <c r="H31" i="11" s="1"/>
  <c r="U30" i="7"/>
  <c r="U31" i="7"/>
  <c r="U32" i="7"/>
  <c r="U33" i="7"/>
  <c r="U34" i="7"/>
  <c r="U35" i="7"/>
  <c r="U36" i="7"/>
  <c r="H38" i="11" s="1"/>
  <c r="U37" i="7"/>
  <c r="H39" i="11" s="1"/>
  <c r="U38" i="7"/>
  <c r="H40" i="11" s="1"/>
  <c r="U39" i="7"/>
  <c r="U40" i="7"/>
  <c r="U41" i="7"/>
  <c r="U42" i="7"/>
  <c r="U43" i="7"/>
  <c r="U44" i="7"/>
  <c r="U45" i="7"/>
  <c r="U46" i="7"/>
  <c r="H48" i="11" s="1"/>
  <c r="U47" i="7"/>
  <c r="U48" i="7"/>
  <c r="U49" i="7"/>
  <c r="U50" i="7"/>
  <c r="U3" i="7"/>
  <c r="H5" i="11" s="1"/>
  <c r="T4" i="7"/>
  <c r="T5" i="7"/>
  <c r="G7" i="11" s="1"/>
  <c r="T6" i="7"/>
  <c r="G8" i="11" s="1"/>
  <c r="T7" i="7"/>
  <c r="T8" i="7"/>
  <c r="T9" i="7"/>
  <c r="T10" i="7"/>
  <c r="T11" i="7"/>
  <c r="T12" i="7"/>
  <c r="T13" i="7"/>
  <c r="T14" i="7"/>
  <c r="G16" i="11" s="1"/>
  <c r="T15" i="7"/>
  <c r="T16" i="7"/>
  <c r="T17" i="7"/>
  <c r="T18" i="7"/>
  <c r="T19" i="7"/>
  <c r="T20" i="7"/>
  <c r="T21" i="7"/>
  <c r="G23" i="11" s="1"/>
  <c r="T22" i="7"/>
  <c r="G24" i="11" s="1"/>
  <c r="T23" i="7"/>
  <c r="T24" i="7"/>
  <c r="T25" i="7"/>
  <c r="G27" i="11" s="1"/>
  <c r="T26" i="7"/>
  <c r="T27" i="7"/>
  <c r="G29" i="11" s="1"/>
  <c r="T28" i="7"/>
  <c r="G30" i="11" s="1"/>
  <c r="T29" i="7"/>
  <c r="G31" i="11" s="1"/>
  <c r="T30" i="7"/>
  <c r="T31" i="7"/>
  <c r="T32" i="7"/>
  <c r="T33" i="7"/>
  <c r="T34" i="7"/>
  <c r="T35" i="7"/>
  <c r="G37" i="11" s="1"/>
  <c r="T36" i="7"/>
  <c r="G38" i="11" s="1"/>
  <c r="T37" i="7"/>
  <c r="T38" i="7"/>
  <c r="G40" i="11" s="1"/>
  <c r="T39" i="7"/>
  <c r="T40" i="7"/>
  <c r="T41" i="7"/>
  <c r="T42" i="7"/>
  <c r="T43" i="7"/>
  <c r="T44" i="7"/>
  <c r="T45" i="7"/>
  <c r="T46" i="7"/>
  <c r="T47" i="7"/>
  <c r="T48" i="7"/>
  <c r="T49" i="7"/>
  <c r="T50" i="7"/>
  <c r="T3" i="7"/>
  <c r="G5" i="11" s="1"/>
  <c r="G11" i="11" l="1"/>
  <c r="H19" i="11"/>
  <c r="H43" i="11"/>
  <c r="H30" i="11"/>
  <c r="H9" i="11"/>
  <c r="H25" i="11"/>
  <c r="H15" i="11"/>
  <c r="H10" i="11"/>
  <c r="H28" i="11"/>
  <c r="AU42" i="11"/>
  <c r="H35" i="11"/>
  <c r="G48" i="11"/>
  <c r="H47" i="11"/>
  <c r="H13" i="11"/>
  <c r="H18" i="11"/>
  <c r="H26" i="11"/>
  <c r="H33" i="11"/>
  <c r="H6" i="11"/>
  <c r="G45" i="11"/>
  <c r="H45" i="11"/>
  <c r="H37" i="11"/>
  <c r="H49" i="11"/>
  <c r="H32" i="11"/>
  <c r="G14" i="11"/>
  <c r="H44" i="11"/>
  <c r="G41" i="11"/>
  <c r="H41" i="11"/>
  <c r="H36" i="11"/>
  <c r="H27" i="11"/>
  <c r="G22" i="11"/>
  <c r="G39" i="11"/>
  <c r="H52" i="11"/>
  <c r="H17" i="11"/>
  <c r="H21" i="11"/>
  <c r="H51" i="11"/>
  <c r="G15" i="11"/>
  <c r="G35" i="11"/>
  <c r="H34" i="11"/>
  <c r="H12" i="11"/>
  <c r="H20" i="11"/>
  <c r="H46" i="11"/>
  <c r="H42" i="11"/>
  <c r="G47" i="11"/>
  <c r="H11" i="11"/>
  <c r="H50" i="11"/>
  <c r="AU37" i="11"/>
  <c r="G13" i="11"/>
  <c r="G21" i="11"/>
  <c r="G6" i="11"/>
  <c r="G46" i="11"/>
  <c r="AU50" i="11"/>
  <c r="G32" i="11"/>
  <c r="AU20" i="11"/>
  <c r="AU38" i="11"/>
  <c r="G9" i="11"/>
  <c r="G17" i="11"/>
  <c r="G25" i="11"/>
  <c r="G33" i="11"/>
  <c r="G49" i="11"/>
  <c r="G10" i="11"/>
  <c r="G18" i="11"/>
  <c r="G26" i="11"/>
  <c r="G34" i="11"/>
  <c r="G42" i="11"/>
  <c r="G50" i="11"/>
  <c r="G19" i="11"/>
  <c r="G43" i="11"/>
  <c r="G51" i="11"/>
  <c r="AU34" i="11"/>
  <c r="AU11" i="11"/>
  <c r="AU40" i="11"/>
  <c r="G12" i="11"/>
  <c r="G20" i="11"/>
  <c r="G28" i="11"/>
  <c r="G36" i="11"/>
  <c r="G44" i="11"/>
  <c r="G52" i="11"/>
  <c r="AU8" i="11"/>
  <c r="AU18" i="11"/>
  <c r="AU43" i="11"/>
  <c r="AU7" i="11"/>
  <c r="AU25" i="11"/>
  <c r="AU27" i="11"/>
  <c r="N8" i="11"/>
  <c r="Q8" i="11" s="1"/>
  <c r="T8" i="11" s="1"/>
  <c r="W8" i="11" s="1"/>
  <c r="Z8" i="11" s="1"/>
  <c r="AC8" i="11" s="1"/>
  <c r="AF8" i="11" s="1"/>
  <c r="AI8" i="11" s="1"/>
  <c r="AL8" i="11" s="1"/>
  <c r="AO8" i="11" s="1"/>
  <c r="AR8" i="11" s="1"/>
  <c r="N15" i="11"/>
  <c r="Q15" i="11" s="1"/>
  <c r="T15" i="11" s="1"/>
  <c r="W15" i="11" s="1"/>
  <c r="Z15" i="11" s="1"/>
  <c r="AC15" i="11" s="1"/>
  <c r="AF15" i="11" s="1"/>
  <c r="AI15" i="11" s="1"/>
  <c r="AL15" i="11" s="1"/>
  <c r="AO15" i="11" s="1"/>
  <c r="AR15" i="11" s="1"/>
  <c r="N49" i="11"/>
  <c r="Q49" i="11" s="1"/>
  <c r="T49" i="11" s="1"/>
  <c r="W49" i="11" s="1"/>
  <c r="Z49" i="11" s="1"/>
  <c r="AC49" i="11" s="1"/>
  <c r="AF49" i="11" s="1"/>
  <c r="AI49" i="11" s="1"/>
  <c r="AL49" i="11" s="1"/>
  <c r="AO49" i="11" s="1"/>
  <c r="AR49" i="11" s="1"/>
  <c r="N22" i="11"/>
  <c r="Q22" i="11" s="1"/>
  <c r="T22" i="11" s="1"/>
  <c r="W22" i="11" s="1"/>
  <c r="Z22" i="11" s="1"/>
  <c r="AC22" i="11" s="1"/>
  <c r="AF22" i="11" s="1"/>
  <c r="AI22" i="11" s="1"/>
  <c r="AL22" i="11" s="1"/>
  <c r="AO22" i="11" s="1"/>
  <c r="AR22" i="11" s="1"/>
  <c r="N31" i="11"/>
  <c r="Q31" i="11" s="1"/>
  <c r="T31" i="11" s="1"/>
  <c r="W31" i="11" s="1"/>
  <c r="Z31" i="11" s="1"/>
  <c r="AC31" i="11" s="1"/>
  <c r="AF31" i="11" s="1"/>
  <c r="AI31" i="11" s="1"/>
  <c r="AL31" i="11" s="1"/>
  <c r="AO31" i="11" s="1"/>
  <c r="AR31" i="11" s="1"/>
  <c r="AU24" i="11"/>
  <c r="N27" i="11"/>
  <c r="Q27" i="11" s="1"/>
  <c r="T27" i="11" s="1"/>
  <c r="W27" i="11" s="1"/>
  <c r="Z27" i="11" s="1"/>
  <c r="AC27" i="11" s="1"/>
  <c r="AF27" i="11" s="1"/>
  <c r="AI27" i="11" s="1"/>
  <c r="AL27" i="11" s="1"/>
  <c r="AO27" i="11" s="1"/>
  <c r="AR27" i="11" s="1"/>
  <c r="N7" i="11"/>
  <c r="Q7" i="11" s="1"/>
  <c r="T7" i="11" s="1"/>
  <c r="W7" i="11" s="1"/>
  <c r="Z7" i="11" s="1"/>
  <c r="AC7" i="11" s="1"/>
  <c r="AF7" i="11" s="1"/>
  <c r="AI7" i="11" s="1"/>
  <c r="AL7" i="11" s="1"/>
  <c r="AO7" i="11" s="1"/>
  <c r="AR7" i="11" s="1"/>
  <c r="N35" i="11"/>
  <c r="Q35" i="11" s="1"/>
  <c r="T35" i="11" s="1"/>
  <c r="W35" i="11" s="1"/>
  <c r="Z35" i="11" s="1"/>
  <c r="AC35" i="11" s="1"/>
  <c r="AF35" i="11" s="1"/>
  <c r="AI35" i="11" s="1"/>
  <c r="AL35" i="11" s="1"/>
  <c r="AO35" i="11" s="1"/>
  <c r="AR35" i="11" s="1"/>
  <c r="N17" i="11"/>
  <c r="Q17" i="11" s="1"/>
  <c r="T17" i="11" s="1"/>
  <c r="W17" i="11" s="1"/>
  <c r="Z17" i="11" s="1"/>
  <c r="AC17" i="11" s="1"/>
  <c r="AF17" i="11" s="1"/>
  <c r="AI17" i="11" s="1"/>
  <c r="AL17" i="11" s="1"/>
  <c r="AO17" i="11" s="1"/>
  <c r="AR17" i="11" s="1"/>
  <c r="N13" i="11"/>
  <c r="Q13" i="11" s="1"/>
  <c r="T13" i="11" s="1"/>
  <c r="W13" i="11" s="1"/>
  <c r="Z13" i="11" s="1"/>
  <c r="AC13" i="11" s="1"/>
  <c r="AF13" i="11" s="1"/>
  <c r="AI13" i="11" s="1"/>
  <c r="AL13" i="11" s="1"/>
  <c r="AO13" i="11" s="1"/>
  <c r="AR13" i="11" s="1"/>
  <c r="N20" i="11"/>
  <c r="Q20" i="11" s="1"/>
  <c r="T20" i="11" s="1"/>
  <c r="W20" i="11" s="1"/>
  <c r="Z20" i="11" s="1"/>
  <c r="AC20" i="11" s="1"/>
  <c r="AF20" i="11" s="1"/>
  <c r="AI20" i="11" s="1"/>
  <c r="AL20" i="11" s="1"/>
  <c r="AO20" i="11" s="1"/>
  <c r="AR20" i="11" s="1"/>
  <c r="AU10" i="11"/>
  <c r="N10" i="11"/>
  <c r="Q10" i="11" s="1"/>
  <c r="T10" i="11" s="1"/>
  <c r="W10" i="11" s="1"/>
  <c r="Z10" i="11" s="1"/>
  <c r="AC10" i="11" s="1"/>
  <c r="AF10" i="11" s="1"/>
  <c r="AI10" i="11" s="1"/>
  <c r="AL10" i="11" s="1"/>
  <c r="AO10" i="11" s="1"/>
  <c r="AR10" i="11" s="1"/>
  <c r="N40" i="11"/>
  <c r="Q40" i="11" s="1"/>
  <c r="T40" i="11" s="1"/>
  <c r="W40" i="11" s="1"/>
  <c r="Z40" i="11" s="1"/>
  <c r="AC40" i="11" s="1"/>
  <c r="AF40" i="11" s="1"/>
  <c r="AI40" i="11" s="1"/>
  <c r="AL40" i="11" s="1"/>
  <c r="AO40" i="11" s="1"/>
  <c r="AR40" i="11" s="1"/>
  <c r="N43" i="11"/>
  <c r="Q43" i="11" s="1"/>
  <c r="T43" i="11" s="1"/>
  <c r="W43" i="11" s="1"/>
  <c r="Z43" i="11" s="1"/>
  <c r="AC43" i="11" s="1"/>
  <c r="AF43" i="11" s="1"/>
  <c r="AI43" i="11" s="1"/>
  <c r="AL43" i="11" s="1"/>
  <c r="AO43" i="11" s="1"/>
  <c r="AR43" i="11" s="1"/>
  <c r="N37" i="11"/>
  <c r="Q37" i="11" s="1"/>
  <c r="T37" i="11" s="1"/>
  <c r="W37" i="11" s="1"/>
  <c r="Z37" i="11" s="1"/>
  <c r="AC37" i="11" s="1"/>
  <c r="AF37" i="11" s="1"/>
  <c r="AI37" i="11" s="1"/>
  <c r="AL37" i="11" s="1"/>
  <c r="AO37" i="11" s="1"/>
  <c r="AR37" i="11" s="1"/>
  <c r="AU9" i="11"/>
  <c r="N25" i="11"/>
  <c r="N29" i="11"/>
  <c r="Q29" i="11" s="1"/>
  <c r="T29" i="11" s="1"/>
  <c r="W29" i="11" s="1"/>
  <c r="Z29" i="11" s="1"/>
  <c r="AC29" i="11" s="1"/>
  <c r="AF29" i="11" s="1"/>
  <c r="AI29" i="11" s="1"/>
  <c r="AL29" i="11" s="1"/>
  <c r="AO29" i="11" s="1"/>
  <c r="AR29" i="11" s="1"/>
  <c r="N18" i="11"/>
  <c r="Q18" i="11" s="1"/>
  <c r="T18" i="11" s="1"/>
  <c r="W18" i="11" s="1"/>
  <c r="Z18" i="11" s="1"/>
  <c r="AC18" i="11" s="1"/>
  <c r="AF18" i="11" s="1"/>
  <c r="AI18" i="11" s="1"/>
  <c r="AL18" i="11" s="1"/>
  <c r="AO18" i="11" s="1"/>
  <c r="AR18" i="11" s="1"/>
  <c r="N34" i="11"/>
  <c r="Q34" i="11" s="1"/>
  <c r="T34" i="11" s="1"/>
  <c r="W34" i="11" s="1"/>
  <c r="Z34" i="11" s="1"/>
  <c r="AC34" i="11" s="1"/>
  <c r="AF34" i="11" s="1"/>
  <c r="AI34" i="11" s="1"/>
  <c r="AL34" i="11" s="1"/>
  <c r="AO34" i="11" s="1"/>
  <c r="AR34" i="11" s="1"/>
  <c r="AU41" i="11"/>
  <c r="N50" i="11"/>
  <c r="Q50" i="11" s="1"/>
  <c r="T50" i="11" s="1"/>
  <c r="W50" i="11" s="1"/>
  <c r="Z50" i="11" s="1"/>
  <c r="AC50" i="11" s="1"/>
  <c r="AF50" i="11" s="1"/>
  <c r="AI50" i="11" s="1"/>
  <c r="AL50" i="11" s="1"/>
  <c r="AO50" i="11" s="1"/>
  <c r="AR50" i="11" s="1"/>
  <c r="AU23" i="11"/>
  <c r="N12" i="11"/>
  <c r="Q12" i="11" s="1"/>
  <c r="T12" i="11" s="1"/>
  <c r="W12" i="11" s="1"/>
  <c r="Z12" i="11" s="1"/>
  <c r="AC12" i="11" s="1"/>
  <c r="AF12" i="11" s="1"/>
  <c r="AI12" i="11" s="1"/>
  <c r="AL12" i="11" s="1"/>
  <c r="AO12" i="11" s="1"/>
  <c r="AR12" i="11" s="1"/>
  <c r="R53" i="11"/>
  <c r="AU36" i="11"/>
  <c r="AU26" i="11"/>
  <c r="O53" i="11"/>
  <c r="N47" i="11"/>
  <c r="Q47" i="11" s="1"/>
  <c r="T47" i="11" s="1"/>
  <c r="W47" i="11" s="1"/>
  <c r="Z47" i="11" s="1"/>
  <c r="AC47" i="11" s="1"/>
  <c r="AF47" i="11" s="1"/>
  <c r="AI47" i="11" s="1"/>
  <c r="AL47" i="11" s="1"/>
  <c r="AO47" i="11" s="1"/>
  <c r="AR47" i="11" s="1"/>
  <c r="N23" i="11"/>
  <c r="Q23" i="11" s="1"/>
  <c r="T23" i="11" s="1"/>
  <c r="W23" i="11" s="1"/>
  <c r="Z23" i="11" s="1"/>
  <c r="AC23" i="11" s="1"/>
  <c r="AF23" i="11" s="1"/>
  <c r="AI23" i="11" s="1"/>
  <c r="AL23" i="11" s="1"/>
  <c r="AO23" i="11" s="1"/>
  <c r="AR23" i="11" s="1"/>
  <c r="N36" i="11"/>
  <c r="Q36" i="11" s="1"/>
  <c r="T36" i="11" s="1"/>
  <c r="W36" i="11" s="1"/>
  <c r="Z36" i="11" s="1"/>
  <c r="AC36" i="11" s="1"/>
  <c r="AF36" i="11" s="1"/>
  <c r="AI36" i="11" s="1"/>
  <c r="AL36" i="11" s="1"/>
  <c r="AO36" i="11" s="1"/>
  <c r="AR36" i="11" s="1"/>
  <c r="N6" i="11"/>
  <c r="Q6" i="11" s="1"/>
  <c r="T6" i="11" s="1"/>
  <c r="W6" i="11" s="1"/>
  <c r="Z6" i="11" s="1"/>
  <c r="AC6" i="11" s="1"/>
  <c r="AF6" i="11" s="1"/>
  <c r="AI6" i="11" s="1"/>
  <c r="AL6" i="11" s="1"/>
  <c r="AO6" i="11" s="1"/>
  <c r="AR6" i="11" s="1"/>
  <c r="N19" i="11"/>
  <c r="Q19" i="11" s="1"/>
  <c r="T19" i="11" s="1"/>
  <c r="W19" i="11" s="1"/>
  <c r="Z19" i="11" s="1"/>
  <c r="AC19" i="11" s="1"/>
  <c r="AF19" i="11" s="1"/>
  <c r="AI19" i="11" s="1"/>
  <c r="AL19" i="11" s="1"/>
  <c r="AO19" i="11" s="1"/>
  <c r="AR19" i="11" s="1"/>
  <c r="N32" i="11"/>
  <c r="Q32" i="11" s="1"/>
  <c r="T32" i="11" s="1"/>
  <c r="W32" i="11" s="1"/>
  <c r="Z32" i="11" s="1"/>
  <c r="AC32" i="11" s="1"/>
  <c r="AF32" i="11" s="1"/>
  <c r="AI32" i="11" s="1"/>
  <c r="AL32" i="11" s="1"/>
  <c r="AO32" i="11" s="1"/>
  <c r="AR32" i="11" s="1"/>
  <c r="I53" i="11"/>
  <c r="N48" i="11"/>
  <c r="Q48" i="11" s="1"/>
  <c r="T48" i="11" s="1"/>
  <c r="W48" i="11" s="1"/>
  <c r="Z48" i="11" s="1"/>
  <c r="AC48" i="11" s="1"/>
  <c r="AF48" i="11" s="1"/>
  <c r="AI48" i="11" s="1"/>
  <c r="AL48" i="11" s="1"/>
  <c r="AO48" i="11" s="1"/>
  <c r="AR48" i="11" s="1"/>
  <c r="AM53" i="11"/>
  <c r="N38" i="11"/>
  <c r="Q38" i="11" s="1"/>
  <c r="T38" i="11" s="1"/>
  <c r="W38" i="11" s="1"/>
  <c r="Z38" i="11" s="1"/>
  <c r="AC38" i="11" s="1"/>
  <c r="AF38" i="11" s="1"/>
  <c r="AI38" i="11" s="1"/>
  <c r="AL38" i="11" s="1"/>
  <c r="AO38" i="11" s="1"/>
  <c r="AR38" i="11" s="1"/>
  <c r="N51" i="11"/>
  <c r="Q51" i="11" s="1"/>
  <c r="T51" i="11" s="1"/>
  <c r="W51" i="11" s="1"/>
  <c r="Z51" i="11" s="1"/>
  <c r="AC51" i="11" s="1"/>
  <c r="AF51" i="11" s="1"/>
  <c r="AI51" i="11" s="1"/>
  <c r="AL51" i="11" s="1"/>
  <c r="AO51" i="11" s="1"/>
  <c r="AR51" i="11" s="1"/>
  <c r="N11" i="11"/>
  <c r="Q11" i="11" s="1"/>
  <c r="T11" i="11" s="1"/>
  <c r="W11" i="11" s="1"/>
  <c r="Z11" i="11" s="1"/>
  <c r="AC11" i="11" s="1"/>
  <c r="AF11" i="11" s="1"/>
  <c r="AI11" i="11" s="1"/>
  <c r="AL11" i="11" s="1"/>
  <c r="AO11" i="11" s="1"/>
  <c r="AR11" i="11" s="1"/>
  <c r="N46" i="11"/>
  <c r="Q46" i="11" s="1"/>
  <c r="T46" i="11" s="1"/>
  <c r="W46" i="11" s="1"/>
  <c r="Z46" i="11" s="1"/>
  <c r="AC46" i="11" s="1"/>
  <c r="AF46" i="11" s="1"/>
  <c r="AI46" i="11" s="1"/>
  <c r="AL46" i="11" s="1"/>
  <c r="AO46" i="11" s="1"/>
  <c r="AR46" i="11" s="1"/>
  <c r="N21" i="11"/>
  <c r="Q21" i="11" s="1"/>
  <c r="T21" i="11" s="1"/>
  <c r="W21" i="11" s="1"/>
  <c r="Z21" i="11" s="1"/>
  <c r="AC21" i="11" s="1"/>
  <c r="AF21" i="11" s="1"/>
  <c r="AI21" i="11" s="1"/>
  <c r="AL21" i="11" s="1"/>
  <c r="AO21" i="11" s="1"/>
  <c r="AR21" i="11" s="1"/>
  <c r="N14" i="11"/>
  <c r="Q14" i="11" s="1"/>
  <c r="T14" i="11" s="1"/>
  <c r="W14" i="11" s="1"/>
  <c r="Z14" i="11" s="1"/>
  <c r="AC14" i="11" s="1"/>
  <c r="AF14" i="11" s="1"/>
  <c r="AI14" i="11" s="1"/>
  <c r="AL14" i="11" s="1"/>
  <c r="AO14" i="11" s="1"/>
  <c r="AR14" i="11" s="1"/>
  <c r="AS53" i="11"/>
  <c r="N52" i="11"/>
  <c r="Q52" i="11" s="1"/>
  <c r="T52" i="11" s="1"/>
  <c r="W52" i="11" s="1"/>
  <c r="Z52" i="11" s="1"/>
  <c r="AC52" i="11" s="1"/>
  <c r="AF52" i="11" s="1"/>
  <c r="AI52" i="11" s="1"/>
  <c r="AL52" i="11" s="1"/>
  <c r="AO52" i="11" s="1"/>
  <c r="AR52" i="11" s="1"/>
  <c r="N9" i="11"/>
  <c r="Q9" i="11" s="1"/>
  <c r="T9" i="11" s="1"/>
  <c r="W9" i="11" s="1"/>
  <c r="Z9" i="11" s="1"/>
  <c r="AC9" i="11" s="1"/>
  <c r="AF9" i="11" s="1"/>
  <c r="AI9" i="11" s="1"/>
  <c r="AL9" i="11" s="1"/>
  <c r="AO9" i="11" s="1"/>
  <c r="AR9" i="11" s="1"/>
  <c r="N44" i="11"/>
  <c r="Q44" i="11" s="1"/>
  <c r="T44" i="11" s="1"/>
  <c r="W44" i="11" s="1"/>
  <c r="Z44" i="11" s="1"/>
  <c r="AC44" i="11" s="1"/>
  <c r="AF44" i="11" s="1"/>
  <c r="AI44" i="11" s="1"/>
  <c r="AL44" i="11" s="1"/>
  <c r="AO44" i="11" s="1"/>
  <c r="AR44" i="11" s="1"/>
  <c r="L53" i="11"/>
  <c r="Q25" i="11"/>
  <c r="T25" i="11" s="1"/>
  <c r="W25" i="11" s="1"/>
  <c r="Z25" i="11" s="1"/>
  <c r="AC25" i="11" s="1"/>
  <c r="AF25" i="11" s="1"/>
  <c r="AI25" i="11" s="1"/>
  <c r="AL25" i="11" s="1"/>
  <c r="AO25" i="11" s="1"/>
  <c r="AR25" i="11" s="1"/>
  <c r="N28" i="11"/>
  <c r="Q28" i="11" s="1"/>
  <c r="T28" i="11" s="1"/>
  <c r="W28" i="11" s="1"/>
  <c r="Z28" i="11" s="1"/>
  <c r="AC28" i="11" s="1"/>
  <c r="AF28" i="11" s="1"/>
  <c r="AI28" i="11" s="1"/>
  <c r="AL28" i="11" s="1"/>
  <c r="AO28" i="11" s="1"/>
  <c r="AR28" i="11" s="1"/>
  <c r="N24" i="11"/>
  <c r="Q24" i="11" s="1"/>
  <c r="T24" i="11" s="1"/>
  <c r="W24" i="11" s="1"/>
  <c r="Z24" i="11" s="1"/>
  <c r="AC24" i="11" s="1"/>
  <c r="AF24" i="11" s="1"/>
  <c r="AI24" i="11" s="1"/>
  <c r="AL24" i="11" s="1"/>
  <c r="AO24" i="11" s="1"/>
  <c r="AR24" i="11" s="1"/>
  <c r="AP53" i="11"/>
  <c r="AG53" i="11"/>
  <c r="N30" i="11"/>
  <c r="Q30" i="11" s="1"/>
  <c r="T30" i="11" s="1"/>
  <c r="W30" i="11" s="1"/>
  <c r="Z30" i="11" s="1"/>
  <c r="AC30" i="11" s="1"/>
  <c r="AF30" i="11" s="1"/>
  <c r="AI30" i="11" s="1"/>
  <c r="AL30" i="11" s="1"/>
  <c r="AO30" i="11" s="1"/>
  <c r="AR30" i="11" s="1"/>
  <c r="AA53" i="11"/>
  <c r="N26" i="11"/>
  <c r="Q26" i="11" s="1"/>
  <c r="T26" i="11" s="1"/>
  <c r="W26" i="11" s="1"/>
  <c r="Z26" i="11" s="1"/>
  <c r="AC26" i="11" s="1"/>
  <c r="AF26" i="11" s="1"/>
  <c r="AI26" i="11" s="1"/>
  <c r="AL26" i="11" s="1"/>
  <c r="AO26" i="11" s="1"/>
  <c r="AR26" i="11" s="1"/>
  <c r="N16" i="11"/>
  <c r="Q16" i="11" s="1"/>
  <c r="T16" i="11" s="1"/>
  <c r="W16" i="11" s="1"/>
  <c r="Z16" i="11" s="1"/>
  <c r="AC16" i="11" s="1"/>
  <c r="AF16" i="11" s="1"/>
  <c r="AI16" i="11" s="1"/>
  <c r="AL16" i="11" s="1"/>
  <c r="AO16" i="11" s="1"/>
  <c r="AR16" i="11" s="1"/>
  <c r="AU45" i="11"/>
  <c r="X53" i="11"/>
  <c r="AU29" i="11"/>
  <c r="AU21" i="11"/>
  <c r="N45" i="11"/>
  <c r="Q45" i="11" s="1"/>
  <c r="T45" i="11" s="1"/>
  <c r="W45" i="11" s="1"/>
  <c r="Z45" i="11" s="1"/>
  <c r="AC45" i="11" s="1"/>
  <c r="AF45" i="11" s="1"/>
  <c r="AI45" i="11" s="1"/>
  <c r="AL45" i="11" s="1"/>
  <c r="AO45" i="11" s="1"/>
  <c r="AR45" i="11" s="1"/>
  <c r="N39" i="11"/>
  <c r="Q39" i="11" s="1"/>
  <c r="T39" i="11" s="1"/>
  <c r="W39" i="11" s="1"/>
  <c r="Z39" i="11" s="1"/>
  <c r="AC39" i="11" s="1"/>
  <c r="AF39" i="11" s="1"/>
  <c r="AI39" i="11" s="1"/>
  <c r="AL39" i="11" s="1"/>
  <c r="AO39" i="11" s="1"/>
  <c r="AR39" i="11" s="1"/>
  <c r="AD53" i="11"/>
  <c r="N33" i="11"/>
  <c r="Q33" i="11" s="1"/>
  <c r="T33" i="11" s="1"/>
  <c r="W33" i="11" s="1"/>
  <c r="Z33" i="11" s="1"/>
  <c r="AC33" i="11" s="1"/>
  <c r="AF33" i="11" s="1"/>
  <c r="AI33" i="11" s="1"/>
  <c r="AL33" i="11" s="1"/>
  <c r="AO33" i="11" s="1"/>
  <c r="AR33" i="11" s="1"/>
  <c r="N41" i="11"/>
  <c r="Q41" i="11" s="1"/>
  <c r="T41" i="11" s="1"/>
  <c r="W41" i="11" s="1"/>
  <c r="Z41" i="11" s="1"/>
  <c r="AC41" i="11" s="1"/>
  <c r="AF41" i="11" s="1"/>
  <c r="AI41" i="11" s="1"/>
  <c r="AL41" i="11" s="1"/>
  <c r="AO41" i="11" s="1"/>
  <c r="AR41" i="11" s="1"/>
  <c r="U53" i="11"/>
  <c r="AJ53" i="11"/>
  <c r="AU52" i="11"/>
  <c r="N42" i="11"/>
  <c r="Q42" i="11" s="1"/>
  <c r="T42" i="11" s="1"/>
  <c r="W42" i="11" s="1"/>
  <c r="Z42" i="11" s="1"/>
  <c r="AC42" i="11" s="1"/>
  <c r="AF42" i="11" s="1"/>
  <c r="AI42" i="11" s="1"/>
  <c r="AL42" i="11" s="1"/>
  <c r="AO42" i="11" s="1"/>
  <c r="AR42" i="11" s="1"/>
  <c r="AU35" i="11"/>
  <c r="AU14" i="11"/>
  <c r="AU49" i="11"/>
  <c r="D22" i="10"/>
  <c r="AU28" i="11"/>
  <c r="AU6" i="11"/>
  <c r="AU48" i="11"/>
  <c r="AU15" i="11"/>
  <c r="AU12" i="11"/>
  <c r="C12" i="10"/>
  <c r="AU16" i="11"/>
  <c r="AU33" i="11"/>
  <c r="AU30" i="11"/>
  <c r="AU32" i="11"/>
  <c r="D21" i="10"/>
  <c r="AU17" i="11"/>
  <c r="AU47" i="11"/>
  <c r="AU22" i="11"/>
  <c r="AT53" i="11"/>
  <c r="AU44" i="11"/>
  <c r="AU46" i="11"/>
  <c r="AU19" i="11"/>
  <c r="AU13" i="11"/>
  <c r="AU31" i="11"/>
  <c r="AU51" i="11"/>
  <c r="C5" i="10"/>
  <c r="K5" i="11"/>
  <c r="AU5" i="11"/>
  <c r="C22" i="10"/>
  <c r="S51" i="7"/>
  <c r="B26" i="10" s="1"/>
  <c r="C21" i="10"/>
  <c r="C23" i="10" s="1"/>
  <c r="B17" i="10"/>
  <c r="R13" i="12" l="1"/>
  <c r="C6" i="12"/>
  <c r="X15" i="12"/>
  <c r="D6" i="12"/>
  <c r="E6" i="12" s="1"/>
  <c r="P12" i="12"/>
  <c r="J9" i="12"/>
  <c r="AB11" i="12"/>
  <c r="G12" i="12"/>
  <c r="R10" i="12"/>
  <c r="S11" i="12"/>
  <c r="X13" i="12"/>
  <c r="J6" i="12"/>
  <c r="G10" i="12"/>
  <c r="P13" i="12"/>
  <c r="O13" i="12"/>
  <c r="Y10" i="12"/>
  <c r="Y12" i="12"/>
  <c r="AJ5" i="12"/>
  <c r="V6" i="12"/>
  <c r="I7" i="12"/>
  <c r="AE7" i="12"/>
  <c r="R8" i="12"/>
  <c r="D9" i="12"/>
  <c r="AA9" i="12"/>
  <c r="AD6" i="12"/>
  <c r="AK6" i="12"/>
  <c r="AG10" i="12"/>
  <c r="AH7" i="12"/>
  <c r="I12" i="12"/>
  <c r="J7" i="12"/>
  <c r="O10" i="12"/>
  <c r="U11" i="12"/>
  <c r="AJ12" i="12"/>
  <c r="V5" i="12"/>
  <c r="S9" i="12"/>
  <c r="AB12" i="12"/>
  <c r="AA12" i="12"/>
  <c r="AK9" i="12"/>
  <c r="AJ15" i="12"/>
  <c r="L5" i="12"/>
  <c r="AH5" i="12"/>
  <c r="U6" i="12"/>
  <c r="G7" i="12"/>
  <c r="AD7" i="12"/>
  <c r="P8" i="12"/>
  <c r="C9" i="12"/>
  <c r="F6" i="12"/>
  <c r="M6" i="12"/>
  <c r="I10" i="12"/>
  <c r="V9" i="12"/>
  <c r="AK15" i="12"/>
  <c r="M10" i="12"/>
  <c r="O5" i="12"/>
  <c r="S10" i="12"/>
  <c r="Y9" i="12"/>
  <c r="V8" i="12"/>
  <c r="X5" i="12"/>
  <c r="AJ14" i="12"/>
  <c r="AK13" i="12"/>
  <c r="C11" i="12"/>
  <c r="AH6" i="12"/>
  <c r="D14" i="12"/>
  <c r="M13" i="12"/>
  <c r="F9" i="12"/>
  <c r="Y7" i="12"/>
  <c r="V15" i="12"/>
  <c r="AE8" i="12"/>
  <c r="D12" i="12"/>
  <c r="C12" i="12"/>
  <c r="M9" i="12"/>
  <c r="L15" i="12"/>
  <c r="AH15" i="12"/>
  <c r="J5" i="12"/>
  <c r="AG5" i="12"/>
  <c r="S6" i="12"/>
  <c r="F7" i="12"/>
  <c r="AB7" i="12"/>
  <c r="O8" i="12"/>
  <c r="R5" i="12"/>
  <c r="Y5" i="12"/>
  <c r="U9" i="12"/>
  <c r="G11" i="12"/>
  <c r="O15" i="12"/>
  <c r="D11" i="12"/>
  <c r="V7" i="12"/>
  <c r="G9" i="12"/>
  <c r="C14" i="12"/>
  <c r="AH14" i="12"/>
  <c r="U15" i="12"/>
  <c r="G8" i="12"/>
  <c r="P11" i="12"/>
  <c r="O11" i="12"/>
  <c r="Y8" i="12"/>
  <c r="X14" i="12"/>
  <c r="J15" i="12"/>
  <c r="AG15" i="12"/>
  <c r="I5" i="12"/>
  <c r="AE5" i="12"/>
  <c r="R6" i="12"/>
  <c r="D7" i="12"/>
  <c r="AA7" i="12"/>
  <c r="Y15" i="12"/>
  <c r="L12" i="12"/>
  <c r="AG8" i="12"/>
  <c r="S13" i="12"/>
  <c r="AD11" i="12"/>
  <c r="AH8" i="12"/>
  <c r="P15" i="12"/>
  <c r="Y14" i="12"/>
  <c r="AD8" i="12"/>
  <c r="P10" i="12"/>
  <c r="J14" i="12"/>
  <c r="AG14" i="12"/>
  <c r="S7" i="12"/>
  <c r="AB10" i="12"/>
  <c r="AA10" i="12"/>
  <c r="AK7" i="12"/>
  <c r="AJ13" i="12"/>
  <c r="V14" i="12"/>
  <c r="I15" i="12"/>
  <c r="AE15" i="12"/>
  <c r="G5" i="12"/>
  <c r="AD5" i="12"/>
  <c r="P6" i="12"/>
  <c r="C7" i="12"/>
  <c r="AK14" i="12"/>
  <c r="X11" i="12"/>
  <c r="I8" i="12"/>
  <c r="U10" i="12"/>
  <c r="C13" i="12"/>
  <c r="AE12" i="12"/>
  <c r="M15" i="12"/>
  <c r="U8" i="12"/>
  <c r="M8" i="12"/>
  <c r="X6" i="12"/>
  <c r="R7" i="12"/>
  <c r="V13" i="12"/>
  <c r="I14" i="12"/>
  <c r="AE6" i="12"/>
  <c r="D10" i="12"/>
  <c r="C10" i="12"/>
  <c r="M7" i="12"/>
  <c r="L13" i="12"/>
  <c r="AH13" i="12"/>
  <c r="U14" i="12"/>
  <c r="G15" i="12"/>
  <c r="AD15" i="12"/>
  <c r="F5" i="12"/>
  <c r="AB5" i="12"/>
  <c r="O6" i="12"/>
  <c r="M14" i="12"/>
  <c r="AJ10" i="12"/>
  <c r="U7" i="12"/>
  <c r="X8" i="12"/>
  <c r="O12" i="12"/>
  <c r="J8" i="12"/>
  <c r="AE9" i="12"/>
  <c r="AK11" i="12"/>
  <c r="AH12" i="12"/>
  <c r="U13" i="12"/>
  <c r="G6" i="12"/>
  <c r="P9" i="12"/>
  <c r="O9" i="12"/>
  <c r="Y6" i="12"/>
  <c r="X12" i="12"/>
  <c r="J13" i="12"/>
  <c r="AG13" i="12"/>
  <c r="S14" i="12"/>
  <c r="F15" i="12"/>
  <c r="AB15" i="12"/>
  <c r="D5" i="12"/>
  <c r="AA5" i="12"/>
  <c r="Y13" i="12"/>
  <c r="L10" i="12"/>
  <c r="AG6" i="12"/>
  <c r="AH9" i="12"/>
  <c r="AJ6" i="12"/>
  <c r="AD12" i="12"/>
  <c r="AG9" i="12"/>
  <c r="R9" i="12"/>
  <c r="AJ7" i="12"/>
  <c r="AK8" i="12"/>
  <c r="L7" i="12"/>
  <c r="F8" i="12"/>
  <c r="M11" i="12"/>
  <c r="AB9" i="12"/>
  <c r="J12" i="12"/>
  <c r="AG12" i="12"/>
  <c r="S5" i="12"/>
  <c r="AB8" i="12"/>
  <c r="AA8" i="12"/>
  <c r="AK5" i="12"/>
  <c r="AK16" i="12" s="1"/>
  <c r="AJ11" i="12"/>
  <c r="V12" i="12"/>
  <c r="I13" i="12"/>
  <c r="AE13" i="12"/>
  <c r="R14" i="12"/>
  <c r="D15" i="12"/>
  <c r="AA15" i="12"/>
  <c r="C5" i="12"/>
  <c r="AK12" i="12"/>
  <c r="X9" i="12"/>
  <c r="I6" i="12"/>
  <c r="L9" i="12"/>
  <c r="AA11" i="12"/>
  <c r="L14" i="12"/>
  <c r="AG7" i="12"/>
  <c r="V11" i="12"/>
  <c r="S15" i="12"/>
  <c r="R15" i="12"/>
  <c r="D8" i="12"/>
  <c r="C8" i="12"/>
  <c r="E8" i="12" s="1"/>
  <c r="H8" i="12" s="1"/>
  <c r="M5" i="12"/>
  <c r="L11" i="12"/>
  <c r="AH11" i="12"/>
  <c r="U12" i="12"/>
  <c r="G13" i="12"/>
  <c r="AD13" i="12"/>
  <c r="P14" i="12"/>
  <c r="C15" i="12"/>
  <c r="F12" i="12"/>
  <c r="M12" i="12"/>
  <c r="AJ8" i="12"/>
  <c r="U5" i="12"/>
  <c r="F10" i="12"/>
  <c r="P5" i="12"/>
  <c r="F11" i="12"/>
  <c r="L6" i="12"/>
  <c r="AB14" i="12"/>
  <c r="AD9" i="12"/>
  <c r="AE10" i="12"/>
  <c r="S8" i="12"/>
  <c r="AH10" i="12"/>
  <c r="AE14" i="12"/>
  <c r="AD14" i="12"/>
  <c r="P7" i="12"/>
  <c r="O7" i="12"/>
  <c r="X10" i="12"/>
  <c r="J11" i="12"/>
  <c r="AG11" i="12"/>
  <c r="S12" i="12"/>
  <c r="F13" i="12"/>
  <c r="AB13" i="12"/>
  <c r="O14" i="12"/>
  <c r="R11" i="12"/>
  <c r="Y11" i="12"/>
  <c r="L8" i="12"/>
  <c r="I9" i="12"/>
  <c r="AA14" i="12"/>
  <c r="J10" i="12"/>
  <c r="G14" i="12"/>
  <c r="F14" i="12"/>
  <c r="AB6" i="12"/>
  <c r="AA6" i="12"/>
  <c r="AJ9" i="12"/>
  <c r="V10" i="12"/>
  <c r="I11" i="12"/>
  <c r="AE11" i="12"/>
  <c r="R12" i="12"/>
  <c r="D13" i="12"/>
  <c r="E13" i="12" s="1"/>
  <c r="H13" i="12" s="1"/>
  <c r="K13" i="12" s="1"/>
  <c r="AA13" i="12"/>
  <c r="AD10" i="12"/>
  <c r="AK10" i="12"/>
  <c r="X7" i="12"/>
  <c r="B29" i="10"/>
  <c r="D23" i="10"/>
  <c r="F23" i="10" s="1"/>
  <c r="E22" i="10"/>
  <c r="B28" i="10"/>
  <c r="B27" i="10"/>
  <c r="AU53" i="11"/>
  <c r="B31" i="10"/>
  <c r="B30" i="10"/>
  <c r="K53" i="11"/>
  <c r="D5" i="10" s="1"/>
  <c r="E5" i="10" s="1"/>
  <c r="N5" i="11"/>
  <c r="F22" i="10"/>
  <c r="C17" i="10"/>
  <c r="E17" i="10" s="1"/>
  <c r="F21" i="10"/>
  <c r="E21" i="10"/>
  <c r="R16" i="12" l="1"/>
  <c r="E10" i="12"/>
  <c r="E7" i="12"/>
  <c r="H7" i="12" s="1"/>
  <c r="H6" i="12"/>
  <c r="K6" i="12" s="1"/>
  <c r="N6" i="12" s="1"/>
  <c r="Q6" i="12" s="1"/>
  <c r="T6" i="12" s="1"/>
  <c r="W6" i="12" s="1"/>
  <c r="Z6" i="12" s="1"/>
  <c r="AC6" i="12" s="1"/>
  <c r="AF6" i="12" s="1"/>
  <c r="AI6" i="12" s="1"/>
  <c r="AL6" i="12" s="1"/>
  <c r="U16" i="12"/>
  <c r="P16" i="12"/>
  <c r="AE16" i="12"/>
  <c r="V16" i="12"/>
  <c r="AJ16" i="12"/>
  <c r="S16" i="12"/>
  <c r="H10" i="12"/>
  <c r="K10" i="12" s="1"/>
  <c r="N10" i="12" s="1"/>
  <c r="Q10" i="12" s="1"/>
  <c r="T10" i="12" s="1"/>
  <c r="W10" i="12" s="1"/>
  <c r="Z10" i="12" s="1"/>
  <c r="AC10" i="12" s="1"/>
  <c r="AF10" i="12" s="1"/>
  <c r="AI10" i="12" s="1"/>
  <c r="AL10" i="12" s="1"/>
  <c r="K7" i="12"/>
  <c r="N7" i="12" s="1"/>
  <c r="Q7" i="12" s="1"/>
  <c r="T7" i="12" s="1"/>
  <c r="W7" i="12" s="1"/>
  <c r="Z7" i="12" s="1"/>
  <c r="AC7" i="12" s="1"/>
  <c r="AF7" i="12" s="1"/>
  <c r="AI7" i="12" s="1"/>
  <c r="AL7" i="12" s="1"/>
  <c r="AA16" i="12"/>
  <c r="E11" i="12"/>
  <c r="H11" i="12" s="1"/>
  <c r="K11" i="12" s="1"/>
  <c r="N11" i="12" s="1"/>
  <c r="Q11" i="12" s="1"/>
  <c r="T11" i="12" s="1"/>
  <c r="W11" i="12" s="1"/>
  <c r="Z11" i="12" s="1"/>
  <c r="AC11" i="12" s="1"/>
  <c r="AF11" i="12" s="1"/>
  <c r="AI11" i="12" s="1"/>
  <c r="AL11" i="12" s="1"/>
  <c r="D16" i="12"/>
  <c r="AD16" i="12"/>
  <c r="G16" i="12"/>
  <c r="AG16" i="12"/>
  <c r="J16" i="12"/>
  <c r="X16" i="12"/>
  <c r="AH16" i="12"/>
  <c r="C16" i="12"/>
  <c r="E5" i="12"/>
  <c r="L16" i="12"/>
  <c r="E14" i="12"/>
  <c r="H14" i="12" s="1"/>
  <c r="K14" i="12" s="1"/>
  <c r="N14" i="12" s="1"/>
  <c r="Q14" i="12" s="1"/>
  <c r="T14" i="12" s="1"/>
  <c r="W14" i="12" s="1"/>
  <c r="Z14" i="12" s="1"/>
  <c r="AC14" i="12" s="1"/>
  <c r="AF14" i="12" s="1"/>
  <c r="AI14" i="12" s="1"/>
  <c r="AL14" i="12" s="1"/>
  <c r="E9" i="12"/>
  <c r="H9" i="12" s="1"/>
  <c r="K9" i="12" s="1"/>
  <c r="N9" i="12" s="1"/>
  <c r="Q9" i="12" s="1"/>
  <c r="T9" i="12" s="1"/>
  <c r="W9" i="12" s="1"/>
  <c r="Z9" i="12" s="1"/>
  <c r="AC9" i="12" s="1"/>
  <c r="AF9" i="12" s="1"/>
  <c r="AI9" i="12" s="1"/>
  <c r="AL9" i="12" s="1"/>
  <c r="Y16" i="12"/>
  <c r="E15" i="12"/>
  <c r="H15" i="12" s="1"/>
  <c r="K15" i="12" s="1"/>
  <c r="N15" i="12" s="1"/>
  <c r="Q15" i="12" s="1"/>
  <c r="T15" i="12" s="1"/>
  <c r="W15" i="12" s="1"/>
  <c r="Z15" i="12" s="1"/>
  <c r="AC15" i="12" s="1"/>
  <c r="AF15" i="12" s="1"/>
  <c r="AI15" i="12" s="1"/>
  <c r="AL15" i="12" s="1"/>
  <c r="M16" i="12"/>
  <c r="AB16" i="12"/>
  <c r="E12" i="12"/>
  <c r="H12" i="12" s="1"/>
  <c r="K12" i="12" s="1"/>
  <c r="N12" i="12" s="1"/>
  <c r="Q12" i="12" s="1"/>
  <c r="T12" i="12" s="1"/>
  <c r="W12" i="12" s="1"/>
  <c r="Z12" i="12" s="1"/>
  <c r="AC12" i="12" s="1"/>
  <c r="AF12" i="12" s="1"/>
  <c r="AI12" i="12" s="1"/>
  <c r="AL12" i="12" s="1"/>
  <c r="O16" i="12"/>
  <c r="K8" i="12"/>
  <c r="N8" i="12" s="1"/>
  <c r="Q8" i="12" s="1"/>
  <c r="T8" i="12" s="1"/>
  <c r="W8" i="12" s="1"/>
  <c r="Z8" i="12" s="1"/>
  <c r="AC8" i="12" s="1"/>
  <c r="AF8" i="12" s="1"/>
  <c r="AI8" i="12" s="1"/>
  <c r="AL8" i="12" s="1"/>
  <c r="F16" i="12"/>
  <c r="I16" i="12"/>
  <c r="N13" i="12"/>
  <c r="Q13" i="12" s="1"/>
  <c r="T13" i="12" s="1"/>
  <c r="W13" i="12" s="1"/>
  <c r="Z13" i="12" s="1"/>
  <c r="AC13" i="12" s="1"/>
  <c r="AF13" i="12" s="1"/>
  <c r="AI13" i="12" s="1"/>
  <c r="AL13" i="12" s="1"/>
  <c r="E23" i="10"/>
  <c r="Q5" i="11"/>
  <c r="N53" i="11"/>
  <c r="D6" i="10" s="1"/>
  <c r="E6" i="10" s="1"/>
  <c r="E16" i="12" l="1"/>
  <c r="H5" i="12"/>
  <c r="T5" i="11"/>
  <c r="Q53" i="11"/>
  <c r="D7" i="10" s="1"/>
  <c r="E7" i="10" s="1"/>
  <c r="H16" i="12" l="1"/>
  <c r="K5" i="12"/>
  <c r="W5" i="11"/>
  <c r="T53" i="11"/>
  <c r="D8" i="10" s="1"/>
  <c r="E8" i="10" s="1"/>
  <c r="N5" i="12" l="1"/>
  <c r="K16" i="12"/>
  <c r="Z5" i="11"/>
  <c r="W53" i="11"/>
  <c r="D9" i="10" s="1"/>
  <c r="E9" i="10" s="1"/>
  <c r="Q5" i="12" l="1"/>
  <c r="N16" i="12"/>
  <c r="Z53" i="11"/>
  <c r="D10" i="10" s="1"/>
  <c r="E10" i="10" s="1"/>
  <c r="AC5" i="11"/>
  <c r="Q16" i="12" l="1"/>
  <c r="T5" i="12"/>
  <c r="AC53" i="11"/>
  <c r="D11" i="10" s="1"/>
  <c r="E11" i="10" s="1"/>
  <c r="AF5" i="11"/>
  <c r="W5" i="12" l="1"/>
  <c r="T16" i="12"/>
  <c r="AF53" i="11"/>
  <c r="D12" i="10" s="1"/>
  <c r="E12" i="10" s="1"/>
  <c r="AI5" i="11"/>
  <c r="Z5" i="12" l="1"/>
  <c r="W16" i="12"/>
  <c r="AI53" i="11"/>
  <c r="D13" i="10" s="1"/>
  <c r="E13" i="10" s="1"/>
  <c r="AL5" i="11"/>
  <c r="AC5" i="12" l="1"/>
  <c r="Z16" i="12"/>
  <c r="AO5" i="11"/>
  <c r="AL53" i="11"/>
  <c r="D14" i="10" s="1"/>
  <c r="E14" i="10" s="1"/>
  <c r="AC16" i="12" l="1"/>
  <c r="AF5" i="12"/>
  <c r="AO53" i="11"/>
  <c r="D15" i="10" s="1"/>
  <c r="E15" i="10" s="1"/>
  <c r="AR5" i="11"/>
  <c r="AR53" i="11" s="1"/>
  <c r="D16" i="10" s="1"/>
  <c r="E16" i="10" s="1"/>
  <c r="AI5" i="12" l="1"/>
  <c r="AF16" i="12"/>
  <c r="D17" i="10"/>
  <c r="AL5" i="12" l="1"/>
  <c r="AL16" i="12" s="1"/>
  <c r="AI16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IPACK_EN</author>
  </authors>
  <commentList>
    <comment ref="A15" authorId="0" shapeId="0" xr:uid="{CF416FC1-F72F-4006-B839-538534E5E9FC}">
      <text>
        <r>
          <rPr>
            <b/>
            <sz val="9"/>
            <color indexed="81"/>
            <rFont val="Tahoma"/>
            <charset val="222"/>
          </rPr>
          <t>IPACK_EN:</t>
        </r>
        <r>
          <rPr>
            <sz val="9"/>
            <color indexed="81"/>
            <rFont val="Tahoma"/>
            <charset val="222"/>
          </rPr>
          <t xml:space="preserve">
รายการที่ไม่มี Box Type ใน Master (VLOOKUP = #N/A)</t>
        </r>
      </text>
    </comment>
  </commentList>
</comments>
</file>

<file path=xl/sharedStrings.xml><?xml version="1.0" encoding="utf-8"?>
<sst xmlns="http://schemas.openxmlformats.org/spreadsheetml/2006/main" count="403" uniqueCount="181">
  <si>
    <t>K1PD01</t>
  </si>
  <si>
    <t>K1A003</t>
  </si>
  <si>
    <t>1300A057</t>
  </si>
  <si>
    <t>PUMP ASSY;WATER</t>
  </si>
  <si>
    <t>3E00 (4G6)</t>
  </si>
  <si>
    <t>21112A000P</t>
  </si>
  <si>
    <t>BRKT ASSY COOLING FAN</t>
  </si>
  <si>
    <t>4N16(X81C)</t>
  </si>
  <si>
    <t>K1A006</t>
  </si>
  <si>
    <t>1211A164</t>
  </si>
  <si>
    <t>CASE ASSY OIL PUMP</t>
  </si>
  <si>
    <t>4G64</t>
  </si>
  <si>
    <t>K1A014</t>
  </si>
  <si>
    <t>897379-4640</t>
  </si>
  <si>
    <t>RELIEF VALVE ASSY</t>
  </si>
  <si>
    <t>4JJ1</t>
  </si>
  <si>
    <t>K1A017</t>
  </si>
  <si>
    <t>755248-6170</t>
  </si>
  <si>
    <t>WATER PUMP ASSY</t>
  </si>
  <si>
    <t>ES37</t>
  </si>
  <si>
    <t>897312-1474</t>
  </si>
  <si>
    <t>K1A023</t>
  </si>
  <si>
    <t>1300A126</t>
  </si>
  <si>
    <t>4N15</t>
  </si>
  <si>
    <t>K1A025</t>
  </si>
  <si>
    <t>898232-6241</t>
  </si>
  <si>
    <t>OIL PUMP ASSY</t>
  </si>
  <si>
    <t>4JJ1-EJ28</t>
  </si>
  <si>
    <t>K1A027</t>
  </si>
  <si>
    <t>21010A000P</t>
  </si>
  <si>
    <t>4N16(5F00;HP)</t>
  </si>
  <si>
    <t>21010A070P</t>
  </si>
  <si>
    <t>4N16(5F00/SHP)</t>
  </si>
  <si>
    <t>K1A028</t>
  </si>
  <si>
    <t>13501A270P</t>
  </si>
  <si>
    <t>CASE ASSY TIMING CHAIN</t>
  </si>
  <si>
    <t>13501A300P</t>
  </si>
  <si>
    <t>K1A030</t>
  </si>
  <si>
    <t>755184-4481</t>
  </si>
  <si>
    <t>ES30</t>
  </si>
  <si>
    <t>PD</t>
  </si>
  <si>
    <t>20th</t>
  </si>
  <si>
    <t>Color</t>
  </si>
  <si>
    <t>Box Type</t>
  </si>
  <si>
    <t>ES01</t>
  </si>
  <si>
    <t>SNP</t>
  </si>
  <si>
    <t>K1A009</t>
  </si>
  <si>
    <t>755248-6160</t>
  </si>
  <si>
    <t>MD323372</t>
  </si>
  <si>
    <t>PUMP ASSY  WATER</t>
  </si>
  <si>
    <t>4G1-E</t>
  </si>
  <si>
    <t>755243-6440</t>
  </si>
  <si>
    <t>ES11</t>
  </si>
  <si>
    <t>K1A026</t>
  </si>
  <si>
    <t>897529-9420</t>
  </si>
  <si>
    <t>PUMP ASSY OIL</t>
  </si>
  <si>
    <t>ES20</t>
  </si>
  <si>
    <t>1300A196</t>
  </si>
  <si>
    <t>4B12</t>
  </si>
  <si>
    <t>13501A210P</t>
  </si>
  <si>
    <t>4N16(5F00/NP)</t>
  </si>
  <si>
    <t>1300A048</t>
  </si>
  <si>
    <t>3E00 (4M4)</t>
  </si>
  <si>
    <t>1300A075</t>
  </si>
  <si>
    <t>4M41</t>
  </si>
  <si>
    <t>1320A047</t>
  </si>
  <si>
    <t>1320A064</t>
  </si>
  <si>
    <t>4N14 -FR</t>
  </si>
  <si>
    <t>MD328078</t>
  </si>
  <si>
    <t>4D56</t>
  </si>
  <si>
    <t>1064A035</t>
  </si>
  <si>
    <t>CASE ASSY  OIL PUMP</t>
  </si>
  <si>
    <t>4D5OP(3E00)</t>
  </si>
  <si>
    <t>1064A035-S</t>
  </si>
  <si>
    <t>C107-095-1Z30</t>
  </si>
  <si>
    <t>J100-11510</t>
  </si>
  <si>
    <t>IAFM+</t>
  </si>
  <si>
    <t>897912-5400</t>
  </si>
  <si>
    <t>4JA1</t>
  </si>
  <si>
    <t>K1A016</t>
  </si>
  <si>
    <t>15100-BZ080</t>
  </si>
  <si>
    <t>D13B</t>
  </si>
  <si>
    <t>16100-61J00</t>
  </si>
  <si>
    <t>PUMP ASSY  OIL</t>
  </si>
  <si>
    <t>G15</t>
  </si>
  <si>
    <t>897942-4663</t>
  </si>
  <si>
    <t>755243-6430</t>
  </si>
  <si>
    <t>755243-6450</t>
  </si>
  <si>
    <t>ES08</t>
  </si>
  <si>
    <t>897940-1570</t>
  </si>
  <si>
    <t>897942-2091</t>
  </si>
  <si>
    <t>4JH1</t>
  </si>
  <si>
    <t>K1A022</t>
  </si>
  <si>
    <t>1K615-73031</t>
  </si>
  <si>
    <t>V2403-CR-E5B-ZML-1</t>
  </si>
  <si>
    <t>1K724-73031</t>
  </si>
  <si>
    <t>V2403-M-DI-E3B</t>
  </si>
  <si>
    <t>1K796-73031</t>
  </si>
  <si>
    <t>V2403(WG2503)</t>
  </si>
  <si>
    <t>21010A080P</t>
  </si>
  <si>
    <t>4N16(5K45/5K00)</t>
  </si>
  <si>
    <t>J100-21802</t>
  </si>
  <si>
    <t>WATER PUMP</t>
  </si>
  <si>
    <t>K1A024</t>
  </si>
  <si>
    <t>1060A217</t>
  </si>
  <si>
    <t>CASE ASSY  TIMING CHAIN</t>
  </si>
  <si>
    <t>4N15 (SU)</t>
  </si>
  <si>
    <t>898145-1531</t>
  </si>
  <si>
    <t>21010A010P</t>
  </si>
  <si>
    <t>4N16(5F00 NP)</t>
  </si>
  <si>
    <t>21010A030P</t>
  </si>
  <si>
    <t>13501A280P</t>
  </si>
  <si>
    <t>4N16(5F00/HP)</t>
  </si>
  <si>
    <t>13501A400P</t>
  </si>
  <si>
    <t>4N16(5K00)</t>
  </si>
  <si>
    <t>755273-1130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</si>
  <si>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</si>
  <si>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</si>
  <si>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</si>
  <si>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</si>
  <si>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</si>
  <si>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</si>
  <si>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</si>
  <si>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</si>
  <si>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</si>
  <si>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</si>
  <si>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>31st</t>
  </si>
  <si>
    <t>SOURCE CD</t>
  </si>
  <si>
    <t>ITEM CD</t>
  </si>
  <si>
    <t>ITEM NAME</t>
  </si>
  <si>
    <t>MODEL</t>
  </si>
  <si>
    <t>Total</t>
  </si>
  <si>
    <t>Sum</t>
  </si>
  <si>
    <t>Plan ทำความสะอาด เดือน 8</t>
  </si>
  <si>
    <t>รายงานสรุปการทำจ่าย เดือน 8 (20th–31st)</t>
  </si>
  <si>
    <t>รายวัน (Daily)</t>
  </si>
  <si>
    <t>วันที่</t>
  </si>
  <si>
    <t>แผน (Plan)</t>
  </si>
  <si>
    <t>จ่ายจริง (Actual)</t>
  </si>
  <si>
    <t>คงค้างสะสม</t>
  </si>
  <si>
    <t>%สำเร็จสะสม</t>
  </si>
  <si>
    <t>รวม</t>
  </si>
  <si>
    <t>รายสัปดาห์ (Weekly)</t>
  </si>
  <si>
    <t>สัปดาห์</t>
  </si>
  <si>
    <t>ช่วงวันที่</t>
  </si>
  <si>
    <t>ส่วนต่าง</t>
  </si>
  <si>
    <t>%สำเร็จ</t>
  </si>
  <si>
    <t>สัปดาห์ 1</t>
  </si>
  <si>
    <t>20th–26th</t>
  </si>
  <si>
    <t>สัปดาห์ 2</t>
  </si>
  <si>
    <t>27th–31st</t>
  </si>
  <si>
    <t>รายเดือน (Monthly)</t>
  </si>
  <si>
    <t>แผนรวมทั้งเดือน</t>
  </si>
  <si>
    <t>จ่ายจริงรวม</t>
  </si>
  <si>
    <t>คงเหลือ (ต้องทำต่อ)</t>
  </si>
  <si>
    <t>%สำเร็จทั้งเดือน</t>
  </si>
  <si>
    <t>รายการที่ยังค้าง (รายการ)</t>
  </si>
  <si>
    <t>รายการที่เสร็จแล้ว (รายการ)</t>
  </si>
  <si>
    <t>Daily Tracker — Plan / Actual / Balance (เดือน 8)  |  กรอกเฉพาะช่อง Actual</t>
  </si>
  <si>
    <t>Plan</t>
  </si>
  <si>
    <t>Actual</t>
  </si>
  <si>
    <t>รวมทั้งเดือน</t>
  </si>
  <si>
    <t>คงเหลือ</t>
  </si>
  <si>
    <t>ข้อมูลรายการ</t>
  </si>
  <si>
    <t>ต้องส่ง (ยังไม่ลง)</t>
  </si>
  <si>
    <t>ลงแล้ว</t>
  </si>
  <si>
    <t>Diff</t>
  </si>
  <si>
    <t>Box Type Tracker — Plan / Actual / Diff (เดือน 8)  |  รวมยอดตาม Box Type + Color จากหน้า Tracker</t>
  </si>
  <si>
    <t>Box 1026</t>
  </si>
  <si>
    <t>Blue</t>
  </si>
  <si>
    <t>Green</t>
  </si>
  <si>
    <t>Box 917</t>
  </si>
  <si>
    <t>Box 2541</t>
  </si>
  <si>
    <t>Box 4001</t>
  </si>
  <si>
    <t>Box IS-04</t>
  </si>
  <si>
    <t>Gray</t>
  </si>
  <si>
    <t>Box IS-05</t>
  </si>
  <si>
    <t>Box IS-12</t>
  </si>
  <si>
    <t>Corrugated Plastic Box</t>
  </si>
  <si>
    <t>-</t>
  </si>
  <si>
    <t>Total (รวม)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</si>
</sst>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###&quot;E00&quot;"/>
    <numFmt numFmtId="188" formatCode="_-* #,##0_-;[Red]\(#,##0\)_-;_-* &quot;-&quot;??_-;_-@_-"/>
    <numFmt numFmtId="189" formatCode="0.##"/>
    <numFmt numFmtId="190" formatCode="0.##;\(0.##\);\-"/>
    <numFmt numFmtId="191" formatCode="0.0%"/>
    <numFmt numFmtId="192" formatCode="[Red]0.##;[Green]\-0.##;\-"/>
    <numFmt numFmtId="193" formatCode="#,##0.##;\-#,##0.##;&quot;-&quot;"/>
  </numFmts>
  <fonts count="26" x14ac:knownFonts="1">
    <font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i/>
      <sz val="10"/>
      <color rgb="FF000099"/>
      <name val="Bahnschrift Light"/>
      <family val="2"/>
    </font>
    <font>
      <b/>
      <sz val="12"/>
      <color rgb="FF000099"/>
      <name val="Calibri"/>
      <family val="2"/>
    </font>
    <font>
      <b/>
      <sz val="11"/>
      <color rgb="FFFF0000"/>
      <name val="Calibri"/>
      <family val="2"/>
    </font>
    <font>
      <sz val="11"/>
      <name val="Tahoma"/>
      <family val="2"/>
      <charset val="222"/>
      <scheme val="minor"/>
    </font>
    <font>
      <b/>
      <sz val="11"/>
      <color rgb="FFFFFFFF"/>
      <name val="Tahoma"/>
      <family val="2"/>
      <charset val="222"/>
      <scheme val="minor"/>
    </font>
    <font>
      <b/>
      <sz val="10"/>
      <color rgb="FFFFFFFF"/>
      <name val="Tahoma"/>
      <family val="2"/>
      <charset val="222"/>
      <scheme val="minor"/>
    </font>
    <font>
      <sz val="10"/>
      <color theme="1"/>
      <name val="Tahoma"/>
      <family val="2"/>
      <charset val="222"/>
      <scheme val="minor"/>
    </font>
    <font>
      <b/>
      <sz val="10"/>
      <color theme="1"/>
      <name val="Tahoma"/>
      <family val="2"/>
      <charset val="222"/>
      <scheme val="minor"/>
    </font>
    <font>
      <b/>
      <sz val="14"/>
      <color theme="1"/>
      <name val="Tahoma"/>
      <family val="2"/>
      <charset val="222"/>
      <scheme val="minor"/>
    </font>
    <font>
      <b/>
      <sz val="12"/>
      <color rgb="FF1F4E78"/>
      <name val="Tahoma"/>
      <family val="2"/>
      <charset val="222"/>
      <scheme val="minor"/>
    </font>
    <font>
      <b/>
      <sz val="10"/>
      <color rgb="FF7F6000"/>
      <name val="Tahoma"/>
      <family val="2"/>
      <charset val="222"/>
      <scheme val="minor"/>
    </font>
    <font>
      <b/>
      <sz val="10"/>
      <color rgb="FF375623"/>
      <name val="Tahoma"/>
      <family val="2"/>
      <charset val="222"/>
      <scheme val="minor"/>
    </font>
    <font>
      <sz val="9"/>
      <color theme="1"/>
      <name val="Tahoma"/>
      <family val="2"/>
      <charset val="222"/>
      <scheme val="minor"/>
    </font>
    <font>
      <b/>
      <sz val="9"/>
      <color theme="1"/>
      <name val="Tahoma"/>
      <family val="2"/>
      <charset val="222"/>
      <scheme val="minor"/>
    </font>
    <font>
      <sz val="9"/>
      <color rgb="FF008000"/>
      <name val="Tahoma"/>
      <family val="2"/>
      <charset val="222"/>
      <scheme val="minor"/>
    </font>
    <font>
      <sz val="9"/>
      <color rgb="FF0000FF"/>
      <name val="Tahoma"/>
      <family val="2"/>
      <charset val="222"/>
      <scheme val="minor"/>
    </font>
    <font>
      <sz val="9"/>
      <color rgb="FF000000"/>
      <name val="Tahoma"/>
      <family val="2"/>
      <charset val="222"/>
      <scheme val="minor"/>
    </font>
    <font>
      <b/>
      <sz val="9"/>
      <color rgb="FF000000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9"/>
      <color indexed="81"/>
      <name val="Tahoma"/>
      <charset val="222"/>
    </font>
    <font>
      <b/>
      <sz val="9"/>
      <color indexed="81"/>
      <name val="Tahoma"/>
      <charset val="222"/>
    </font>
  </fonts>
  <fills count="19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EAF2F8"/>
        <bgColor rgb="FF000000"/>
      </patternFill>
    </fill>
    <fill>
      <patternFill patternType="solid">
        <fgColor rgb="FFD1F2EB"/>
        <bgColor rgb="FF000000"/>
      </patternFill>
    </fill>
    <fill>
      <patternFill patternType="solid">
        <fgColor rgb="FFFCE4F4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FCF3C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7F60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CC99"/>
      </right>
      <top style="thin">
        <color rgb="FF00CC99"/>
      </top>
      <bottom style="thin">
        <color rgb="FF00CC99"/>
      </bottom>
      <diagonal/>
    </border>
    <border>
      <left style="thin">
        <color rgb="FF00CC99"/>
      </left>
      <right style="thin">
        <color rgb="FF00CC99"/>
      </right>
      <top style="thin">
        <color rgb="FF00CC99"/>
      </top>
      <bottom style="thin">
        <color rgb="FF00CC99"/>
      </bottom>
      <diagonal/>
    </border>
    <border>
      <left style="thin">
        <color rgb="FF00CC99"/>
      </left>
      <right style="thin">
        <color rgb="FF00CC99"/>
      </right>
      <top/>
      <bottom/>
      <diagonal/>
    </border>
    <border>
      <left style="thin">
        <color rgb="FFFFD966"/>
      </left>
      <right style="thin">
        <color rgb="FFFFD966"/>
      </right>
      <top style="thin">
        <color rgb="FFFFD966"/>
      </top>
      <bottom style="thin">
        <color rgb="FFFFD966"/>
      </bottom>
      <diagonal/>
    </border>
    <border>
      <left style="thin">
        <color rgb="FF00CC99"/>
      </left>
      <right/>
      <top style="thin">
        <color rgb="FF00CC99"/>
      </top>
      <bottom style="thin">
        <color rgb="FF00CC99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medium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6" fillId="6" borderId="5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88" fontId="0" fillId="7" borderId="3" xfId="0" applyNumberFormat="1" applyFill="1" applyBorder="1" applyAlignment="1">
      <alignment horizontal="left" vertical="center"/>
    </xf>
    <xf numFmtId="188" fontId="0" fillId="7" borderId="6" xfId="0" applyNumberForma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87" fontId="3" fillId="0" borderId="4" xfId="0" applyNumberFormat="1" applyFont="1" applyBorder="1" applyAlignment="1">
      <alignment horizontal="left" vertical="center"/>
    </xf>
    <xf numFmtId="188" fontId="0" fillId="0" borderId="3" xfId="0" applyNumberFormat="1" applyBorder="1" applyAlignment="1">
      <alignment horizontal="left" vertical="center"/>
    </xf>
    <xf numFmtId="188" fontId="0" fillId="0" borderId="6" xfId="0" applyNumberFormat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187" fontId="3" fillId="4" borderId="3" xfId="0" applyNumberFormat="1" applyFont="1" applyFill="1" applyBorder="1" applyAlignment="1">
      <alignment horizontal="left" vertical="center"/>
    </xf>
    <xf numFmtId="188" fontId="0" fillId="8" borderId="0" xfId="0" applyNumberFormat="1" applyFill="1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187" fontId="7" fillId="3" borderId="3" xfId="0" applyNumberFormat="1" applyFont="1" applyFill="1" applyBorder="1" applyAlignment="1">
      <alignment horizontal="left" vertical="center"/>
    </xf>
    <xf numFmtId="188" fontId="1" fillId="7" borderId="3" xfId="0" applyNumberFormat="1" applyFont="1" applyFill="1" applyBorder="1" applyAlignment="1">
      <alignment horizontal="left" vertical="center"/>
    </xf>
    <xf numFmtId="188" fontId="1" fillId="7" borderId="6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 wrapText="1"/>
    </xf>
    <xf numFmtId="188" fontId="8" fillId="7" borderId="0" xfId="0" applyNumberFormat="1" applyFont="1" applyFill="1" applyAlignment="1">
      <alignment horizontal="left" vertical="center"/>
    </xf>
    <xf numFmtId="0" fontId="10" fillId="9" borderId="8" xfId="0" applyFont="1" applyFill="1" applyBorder="1" applyAlignment="1">
      <alignment horizontal="center"/>
    </xf>
    <xf numFmtId="0" fontId="11" fillId="0" borderId="8" xfId="0" applyFont="1" applyBorder="1"/>
    <xf numFmtId="0" fontId="10" fillId="10" borderId="8" xfId="0" applyFont="1" applyFill="1" applyBorder="1" applyAlignment="1">
      <alignment horizontal="center"/>
    </xf>
    <xf numFmtId="190" fontId="11" fillId="0" borderId="8" xfId="0" applyNumberFormat="1" applyFont="1" applyBorder="1"/>
    <xf numFmtId="0" fontId="13" fillId="0" borderId="0" xfId="0" applyFont="1"/>
    <xf numFmtId="0" fontId="14" fillId="0" borderId="0" xfId="0" applyFont="1"/>
    <xf numFmtId="0" fontId="11" fillId="0" borderId="0" xfId="0" applyFont="1"/>
    <xf numFmtId="189" fontId="11" fillId="0" borderId="8" xfId="0" applyNumberFormat="1" applyFont="1" applyBorder="1"/>
    <xf numFmtId="191" fontId="11" fillId="0" borderId="8" xfId="0" applyNumberFormat="1" applyFont="1" applyBorder="1"/>
    <xf numFmtId="0" fontId="15" fillId="0" borderId="0" xfId="0" applyFont="1"/>
    <xf numFmtId="0" fontId="16" fillId="0" borderId="0" xfId="0" applyFont="1"/>
    <xf numFmtId="0" fontId="12" fillId="11" borderId="8" xfId="0" applyFont="1" applyFill="1" applyBorder="1"/>
    <xf numFmtId="189" fontId="11" fillId="11" borderId="8" xfId="0" applyNumberFormat="1" applyFont="1" applyFill="1" applyBorder="1"/>
    <xf numFmtId="190" fontId="11" fillId="11" borderId="8" xfId="0" applyNumberFormat="1" applyFont="1" applyFill="1" applyBorder="1"/>
    <xf numFmtId="191" fontId="11" fillId="11" borderId="8" xfId="0" applyNumberFormat="1" applyFont="1" applyFill="1" applyBorder="1"/>
    <xf numFmtId="1" fontId="11" fillId="11" borderId="8" xfId="0" applyNumberFormat="1" applyFont="1" applyFill="1" applyBorder="1"/>
    <xf numFmtId="0" fontId="12" fillId="12" borderId="8" xfId="0" applyFont="1" applyFill="1" applyBorder="1"/>
    <xf numFmtId="189" fontId="12" fillId="12" borderId="8" xfId="0" applyNumberFormat="1" applyFont="1" applyFill="1" applyBorder="1"/>
    <xf numFmtId="190" fontId="12" fillId="12" borderId="8" xfId="0" applyNumberFormat="1" applyFont="1" applyFill="1" applyBorder="1"/>
    <xf numFmtId="191" fontId="12" fillId="12" borderId="8" xfId="0" applyNumberFormat="1" applyFont="1" applyFill="1" applyBorder="1"/>
    <xf numFmtId="0" fontId="12" fillId="13" borderId="8" xfId="0" applyFont="1" applyFill="1" applyBorder="1"/>
    <xf numFmtId="0" fontId="11" fillId="13" borderId="8" xfId="0" applyFont="1" applyFill="1" applyBorder="1"/>
    <xf numFmtId="189" fontId="12" fillId="13" borderId="8" xfId="0" applyNumberFormat="1" applyFont="1" applyFill="1" applyBorder="1"/>
    <xf numFmtId="190" fontId="12" fillId="13" borderId="8" xfId="0" applyNumberFormat="1" applyFont="1" applyFill="1" applyBorder="1"/>
    <xf numFmtId="191" fontId="12" fillId="13" borderId="8" xfId="0" applyNumberFormat="1" applyFont="1" applyFill="1" applyBorder="1"/>
    <xf numFmtId="0" fontId="0" fillId="15" borderId="0" xfId="0" applyFill="1"/>
    <xf numFmtId="0" fontId="0" fillId="14" borderId="0" xfId="0" applyFill="1"/>
    <xf numFmtId="0" fontId="18" fillId="0" borderId="0" xfId="0" applyFont="1"/>
    <xf numFmtId="0" fontId="18" fillId="0" borderId="8" xfId="0" applyFont="1" applyBorder="1"/>
    <xf numFmtId="0" fontId="18" fillId="2" borderId="7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19" fillId="0" borderId="8" xfId="0" applyFont="1" applyBorder="1"/>
    <xf numFmtId="0" fontId="19" fillId="0" borderId="7" xfId="0" applyFont="1" applyBorder="1"/>
    <xf numFmtId="189" fontId="17" fillId="0" borderId="10" xfId="0" applyNumberFormat="1" applyFont="1" applyBorder="1"/>
    <xf numFmtId="189" fontId="20" fillId="0" borderId="9" xfId="0" applyNumberFormat="1" applyFont="1" applyBorder="1"/>
    <xf numFmtId="192" fontId="21" fillId="0" borderId="7" xfId="0" applyNumberFormat="1" applyFont="1" applyBorder="1"/>
    <xf numFmtId="189" fontId="17" fillId="0" borderId="9" xfId="0" applyNumberFormat="1" applyFont="1" applyBorder="1"/>
    <xf numFmtId="192" fontId="17" fillId="0" borderId="8" xfId="0" applyNumberFormat="1" applyFont="1" applyBorder="1"/>
    <xf numFmtId="0" fontId="18" fillId="0" borderId="7" xfId="0" applyFont="1" applyBorder="1"/>
    <xf numFmtId="189" fontId="18" fillId="0" borderId="10" xfId="0" applyNumberFormat="1" applyFont="1" applyBorder="1"/>
    <xf numFmtId="189" fontId="18" fillId="0" borderId="9" xfId="0" applyNumberFormat="1" applyFont="1" applyBorder="1"/>
    <xf numFmtId="192" fontId="22" fillId="0" borderId="7" xfId="0" applyNumberFormat="1" applyFont="1" applyBorder="1"/>
    <xf numFmtId="192" fontId="18" fillId="0" borderId="8" xfId="0" applyNumberFormat="1" applyFont="1" applyBorder="1"/>
    <xf numFmtId="0" fontId="9" fillId="9" borderId="8" xfId="0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/>
    </xf>
    <xf numFmtId="0" fontId="19" fillId="0" borderId="11" xfId="0" applyFont="1" applyBorder="1"/>
    <xf numFmtId="0" fontId="18" fillId="0" borderId="11" xfId="0" applyFont="1" applyBorder="1"/>
    <xf numFmtId="0" fontId="23" fillId="12" borderId="8" xfId="0" applyFont="1" applyFill="1" applyBorder="1" applyAlignment="1">
      <alignment horizontal="center"/>
    </xf>
    <xf numFmtId="0" fontId="23" fillId="17" borderId="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3" fillId="0" borderId="8" xfId="0" applyFont="1" applyBorder="1" applyAlignment="1">
      <alignment horizontal="left"/>
    </xf>
    <xf numFmtId="0" fontId="0" fillId="0" borderId="8" xfId="0" applyBorder="1" applyAlignment="1">
      <alignment horizontal="left"/>
    </xf>
    <xf numFmtId="193" fontId="0" fillId="0" borderId="8" xfId="0" applyNumberFormat="1" applyBorder="1" applyAlignment="1">
      <alignment horizontal="center"/>
    </xf>
    <xf numFmtId="0" fontId="23" fillId="18" borderId="8" xfId="0" applyFont="1" applyFill="1" applyBorder="1" applyAlignment="1">
      <alignment horizontal="left"/>
    </xf>
    <xf numFmtId="193" fontId="23" fillId="18" borderId="8" xfId="0" applyNumberFormat="1" applyFont="1" applyFill="1" applyBorder="1" applyAlignment="1">
      <alignment horizontal="center"/>
    </xf>
    <xf numFmtId="0" fontId="9" fillId="9" borderId="10" xfId="0" applyFont="1" applyFill="1" applyBorder="1" applyAlignment="1">
      <alignment horizontal="center"/>
    </xf>
    <xf numFmtId="0" fontId="9" fillId="9" borderId="9" xfId="0" applyFont="1" applyFill="1" applyBorder="1" applyAlignment="1">
      <alignment horizontal="center"/>
    </xf>
    <xf numFmtId="0" fontId="9" fillId="9" borderId="7" xfId="0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/>
    </xf>
    <xf numFmtId="0" fontId="9" fillId="9" borderId="12" xfId="0" applyFont="1" applyFill="1" applyBorder="1" applyAlignment="1">
      <alignment horizontal="center"/>
    </xf>
    <xf numFmtId="0" fontId="9" fillId="16" borderId="10" xfId="0" applyFont="1" applyFill="1" applyBorder="1" applyAlignment="1">
      <alignment horizontal="center"/>
    </xf>
    <xf numFmtId="0" fontId="9" fillId="16" borderId="9" xfId="0" applyFont="1" applyFill="1" applyBorder="1" applyAlignment="1">
      <alignment horizontal="center"/>
    </xf>
    <xf numFmtId="0" fontId="9" fillId="16" borderId="7" xfId="0" applyFont="1" applyFill="1" applyBorder="1" applyAlignment="1">
      <alignment horizontal="center"/>
    </xf>
    <xf numFmtId="0" fontId="9" fillId="9" borderId="8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9" fillId="9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24">
    <dxf>
      <font>
        <color rgb="FF7F6000"/>
      </font>
      <fill>
        <patternFill patternType="solid">
          <fgColor indexed="64"/>
          <bgColor rgb="FFFFD966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color rgb="FF7F6000"/>
      </font>
      <fill>
        <patternFill patternType="solid">
          <fgColor indexed="64"/>
          <bgColor rgb="FFFFD966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color rgb="FF7F6000"/>
      </font>
      <fill>
        <patternFill patternType="solid">
          <fgColor indexed="64"/>
          <bgColor rgb="FFFFD966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color rgb="FF7F6000"/>
      </font>
      <fill>
        <patternFill patternType="solid">
          <fgColor indexed="64"/>
          <bgColor rgb="FFFFD966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color rgb="FF7F6000"/>
      </font>
      <fill>
        <patternFill patternType="solid">
          <fgColor indexed="64"/>
          <bgColor rgb="FFFFD966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color rgb="FF7F6000"/>
      </font>
      <fill>
        <patternFill patternType="solid">
          <fgColor indexed="64"/>
          <bgColor rgb="FFFFD966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color rgb="FF7F6000"/>
      </font>
      <fill>
        <patternFill patternType="solid">
          <fgColor indexed="64"/>
          <bgColor rgb="FFFFD966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color rgb="FF7F6000"/>
      </font>
      <fill>
        <patternFill patternType="solid">
          <fgColor indexed="64"/>
          <bgColor rgb="FFFFD966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color rgb="FF7F6000"/>
      </font>
      <fill>
        <patternFill patternType="solid">
          <fgColor indexed="64"/>
          <bgColor rgb="FFFFD966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color rgb="FF7F6000"/>
      </font>
      <fill>
        <patternFill patternType="solid">
          <fgColor indexed="64"/>
          <bgColor rgb="FFFFD966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color rgb="FF7F6000"/>
      </font>
      <fill>
        <patternFill patternType="solid">
          <fgColor indexed="64"/>
          <bgColor rgb="FFFFD966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color rgb="FF7F6000"/>
      </font>
      <fill>
        <patternFill patternType="solid">
          <fgColor indexed="64"/>
          <bgColor rgb="FFFFD966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Box%20Master/Master%20Barcode%20Box%20IPACK-TBKK%20&#3629;&#3633;&#3614;&#3648;&#3604;&#3607;%2017-8-2026.xlsx" TargetMode="External"/><Relationship Id="rId2" Type="http://schemas.openxmlformats.org/officeDocument/2006/relationships/externalLinkPath" Target="file:///D:\Works\Works\Company\TBKK\Box%20Cleaning%20New\Box%20Master\Master%20Barcode%20Box%20IPACK-TBKK%20&#3629;&#3633;&#3614;&#3648;&#3604;&#3607;%2017-8-2026.xlsx" TargetMode="External"/><Relationship Id="rId1" Type="http://schemas.openxmlformats.org/officeDocument/2006/relationships/externalLinkPath" Target="/Works/Works/Company/TBKK/Box%20Cleaning%20New/Box%20Master/Master%20Barcode%20Box%20IPACK-TBKK%20&#3629;&#3633;&#3614;&#3648;&#3604;&#3607;%2017-8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ox Code"/>
      <sheetName val="Partition Code"/>
    </sheetNames>
    <sheetDataSet>
      <sheetData sheetId="0"/>
      <sheetData sheetId="1">
        <row r="1">
          <cell r="D1" t="str">
            <v>Item Code</v>
          </cell>
          <cell r="E1" t="str">
            <v>Item Name</v>
          </cell>
          <cell r="F1" t="str">
            <v>Model</v>
          </cell>
          <cell r="G1" t="str">
            <v>Color</v>
          </cell>
          <cell r="H1" t="str">
            <v>SNP</v>
          </cell>
          <cell r="I1" t="str">
            <v>Customer</v>
          </cell>
          <cell r="J1" t="str">
            <v>Size</v>
          </cell>
          <cell r="K1" t="str">
            <v>Qty/Pallet</v>
          </cell>
          <cell r="L1" t="str">
            <v>Box1</v>
          </cell>
          <cell r="M1" t="str">
            <v>Color</v>
          </cell>
        </row>
        <row r="2">
          <cell r="D2" t="str">
            <v>13501A300P</v>
          </cell>
          <cell r="E2" t="str">
            <v>CASE ASSY TIMING CHAIN</v>
          </cell>
          <cell r="F2" t="str">
            <v>4N16(X81C)</v>
          </cell>
          <cell r="G2" t="str">
            <v>Black</v>
          </cell>
          <cell r="H2">
            <v>2</v>
          </cell>
          <cell r="I2"/>
          <cell r="J2"/>
          <cell r="K2">
            <v>16</v>
          </cell>
          <cell r="L2" t="str">
            <v>Corrugated Plastic Box</v>
          </cell>
          <cell r="M2" t="str">
            <v>Gray</v>
          </cell>
        </row>
        <row r="3">
          <cell r="D3" t="str">
            <v>13501A280P</v>
          </cell>
          <cell r="E3" t="str">
            <v>CASE ASSY TIMING CHAIN</v>
          </cell>
          <cell r="F3" t="str">
            <v>4N16(5F00/HP)</v>
          </cell>
          <cell r="G3" t="str">
            <v>Black</v>
          </cell>
          <cell r="H3">
            <v>2</v>
          </cell>
          <cell r="I3"/>
          <cell r="J3"/>
          <cell r="K3">
            <v>16</v>
          </cell>
          <cell r="L3" t="str">
            <v>Corrugated Plastic Box</v>
          </cell>
          <cell r="M3" t="str">
            <v>Gray</v>
          </cell>
        </row>
        <row r="4">
          <cell r="D4" t="str">
            <v>13501A270P</v>
          </cell>
          <cell r="E4" t="str">
            <v>CASE ASSY TIMING CHAIN</v>
          </cell>
          <cell r="F4" t="str">
            <v>4N16(5F00/SHP)</v>
          </cell>
          <cell r="G4" t="str">
            <v>Black</v>
          </cell>
          <cell r="H4">
            <v>2</v>
          </cell>
          <cell r="I4"/>
          <cell r="J4"/>
          <cell r="K4">
            <v>16</v>
          </cell>
          <cell r="L4" t="str">
            <v>Corrugated Plastic Box</v>
          </cell>
          <cell r="M4" t="str">
            <v>Gray</v>
          </cell>
        </row>
        <row r="5">
          <cell r="D5" t="str">
            <v>13501A210P</v>
          </cell>
          <cell r="E5" t="str">
            <v>CASE ASSY TIMING CHAIN</v>
          </cell>
          <cell r="F5" t="str">
            <v>4N16(5F00/NP)</v>
          </cell>
          <cell r="G5" t="str">
            <v>Black</v>
          </cell>
          <cell r="H5">
            <v>2</v>
          </cell>
          <cell r="I5"/>
          <cell r="J5"/>
          <cell r="K5">
            <v>16</v>
          </cell>
          <cell r="L5" t="str">
            <v>Corrugated Plastic Box</v>
          </cell>
          <cell r="M5" t="str">
            <v>Gray</v>
          </cell>
        </row>
        <row r="6">
          <cell r="D6" t="str">
            <v>1060A217</v>
          </cell>
          <cell r="E6" t="str">
            <v>CASE ASSY TIMING CHAIN</v>
          </cell>
          <cell r="F6" t="str">
            <v>4N15 (SU)</v>
          </cell>
          <cell r="G6" t="str">
            <v>Black</v>
          </cell>
          <cell r="H6">
            <v>2</v>
          </cell>
          <cell r="I6"/>
          <cell r="J6"/>
          <cell r="K6"/>
          <cell r="L6" t="str">
            <v>Corrugated Plastic Box</v>
          </cell>
          <cell r="M6" t="str">
            <v>Blue</v>
          </cell>
        </row>
        <row r="7">
          <cell r="D7" t="str">
            <v>SB02S400004-B</v>
          </cell>
          <cell r="E7" t="str">
            <v>BEARING HOUSING MACHINING</v>
          </cell>
          <cell r="F7" t="str">
            <v>RHS4</v>
          </cell>
          <cell r="G7" t="str">
            <v>Black</v>
          </cell>
          <cell r="H7">
            <v>6</v>
          </cell>
          <cell r="I7"/>
          <cell r="J7"/>
          <cell r="K7">
            <v>96</v>
          </cell>
          <cell r="L7" t="str">
            <v>Box Bearing</v>
          </cell>
          <cell r="M7" t="str">
            <v>Blue</v>
          </cell>
        </row>
        <row r="8">
          <cell r="D8" t="str">
            <v>SB02S400005</v>
          </cell>
          <cell r="E8" t="str">
            <v>BEARING HOUSING MACHINING</v>
          </cell>
          <cell r="F8" t="str">
            <v>RHS4C</v>
          </cell>
          <cell r="G8" t="str">
            <v>Black</v>
          </cell>
          <cell r="H8">
            <v>6</v>
          </cell>
          <cell r="I8"/>
          <cell r="J8"/>
          <cell r="K8"/>
          <cell r="L8" t="str">
            <v>Box Bearing</v>
          </cell>
          <cell r="M8" t="str">
            <v>Blue</v>
          </cell>
        </row>
        <row r="9">
          <cell r="D9" t="str">
            <v>SB02S400004-P10-B</v>
          </cell>
          <cell r="E9" t="str">
            <v>BEARING HOUSING MACHINING (ROUGH)</v>
          </cell>
          <cell r="F9" t="str">
            <v>RHS4</v>
          </cell>
          <cell r="G9" t="str">
            <v>White</v>
          </cell>
          <cell r="H9">
            <v>6</v>
          </cell>
          <cell r="I9"/>
          <cell r="J9"/>
          <cell r="K9"/>
          <cell r="L9" t="str">
            <v>Box Bearing</v>
          </cell>
          <cell r="M9" t="str">
            <v>Blue</v>
          </cell>
        </row>
        <row r="10">
          <cell r="D10" t="str">
            <v>SB03S400005</v>
          </cell>
          <cell r="E10" t="str">
            <v>BEARING HOUSING SUB ASSY</v>
          </cell>
          <cell r="F10" t="str">
            <v>RHS4C</v>
          </cell>
          <cell r="G10" t="str">
            <v>White</v>
          </cell>
          <cell r="H10">
            <v>6</v>
          </cell>
          <cell r="I10"/>
          <cell r="J10"/>
          <cell r="K10"/>
          <cell r="L10" t="str">
            <v>Box Bearing</v>
          </cell>
          <cell r="M10" t="str">
            <v>Blue</v>
          </cell>
        </row>
        <row r="11">
          <cell r="D11" t="str">
            <v>SB03S400004-B</v>
          </cell>
          <cell r="E11" t="str">
            <v>BEARING HOUSING SUB ASSY</v>
          </cell>
          <cell r="F11" t="str">
            <v>RHS4</v>
          </cell>
          <cell r="G11" t="str">
            <v>White</v>
          </cell>
          <cell r="H11">
            <v>6</v>
          </cell>
          <cell r="I11"/>
          <cell r="J11"/>
          <cell r="K11"/>
          <cell r="L11" t="str">
            <v>Box Bearing</v>
          </cell>
          <cell r="M11" t="str">
            <v>Blue</v>
          </cell>
        </row>
        <row r="12">
          <cell r="D12" t="str">
            <v>1300A196</v>
          </cell>
          <cell r="E12" t="str">
            <v>WATER PUMP ASSY</v>
          </cell>
          <cell r="F12" t="str">
            <v>4B12</v>
          </cell>
          <cell r="G12" t="str">
            <v>Blue</v>
          </cell>
          <cell r="H12">
            <v>4</v>
          </cell>
          <cell r="I12"/>
          <cell r="J12"/>
          <cell r="K12"/>
          <cell r="L12" t="str">
            <v>Box 1026</v>
          </cell>
          <cell r="M12" t="str">
            <v>Blue</v>
          </cell>
        </row>
        <row r="13">
          <cell r="D13" t="str">
            <v>NH449115</v>
          </cell>
          <cell r="E13" t="str">
            <v>TURBINE HOUSING ASSY</v>
          </cell>
          <cell r="F13" t="str">
            <v>RHF4[4D5]</v>
          </cell>
          <cell r="G13" t="str">
            <v>Blue</v>
          </cell>
          <cell r="H13">
            <v>5</v>
          </cell>
          <cell r="I13"/>
          <cell r="J13"/>
          <cell r="K13"/>
          <cell r="L13" t="str">
            <v>Box 1026</v>
          </cell>
          <cell r="M13" t="str">
            <v>Blue</v>
          </cell>
        </row>
        <row r="14">
          <cell r="D14" t="str">
            <v>NL114707</v>
          </cell>
          <cell r="E14" t="str">
            <v>HOUSING SUB-ASSY TURBINE</v>
          </cell>
          <cell r="F14" t="str">
            <v>2KD-FTV(1)[KD 707]</v>
          </cell>
          <cell r="G14" t="str">
            <v>Blue</v>
          </cell>
          <cell r="H14">
            <v>5</v>
          </cell>
          <cell r="I14"/>
          <cell r="J14"/>
          <cell r="K14"/>
          <cell r="L14" t="str">
            <v>Box 1026</v>
          </cell>
          <cell r="M14" t="str">
            <v>Blue</v>
          </cell>
        </row>
        <row r="15">
          <cell r="D15" t="str">
            <v>NH625223</v>
          </cell>
          <cell r="E15" t="str">
            <v>TURBINE HOUSING MACHINING</v>
          </cell>
          <cell r="F15" t="str">
            <v>RHV4[KD]</v>
          </cell>
          <cell r="G15" t="str">
            <v>Blue</v>
          </cell>
          <cell r="H15">
            <v>4</v>
          </cell>
          <cell r="I15"/>
          <cell r="J15"/>
          <cell r="K15"/>
          <cell r="L15" t="str">
            <v>Box 1026</v>
          </cell>
          <cell r="M15" t="str">
            <v>Blue</v>
          </cell>
        </row>
        <row r="16">
          <cell r="D16" t="str">
            <v>NH625225</v>
          </cell>
          <cell r="E16" t="str">
            <v>TURBINE HOUSING MACHINING</v>
          </cell>
          <cell r="F16" t="str">
            <v>RHV4[4JJ1]</v>
          </cell>
          <cell r="G16" t="str">
            <v>Blue</v>
          </cell>
          <cell r="H16">
            <v>4</v>
          </cell>
          <cell r="I16"/>
          <cell r="J16"/>
          <cell r="K16"/>
          <cell r="L16" t="str">
            <v>Box 1026</v>
          </cell>
          <cell r="M16" t="str">
            <v>Blue</v>
          </cell>
        </row>
        <row r="17">
          <cell r="D17" t="str">
            <v>ST02S400001</v>
          </cell>
          <cell r="E17" t="str">
            <v>TURBINE HOUSING MACHINING</v>
          </cell>
          <cell r="F17" t="str">
            <v>RHS4V[4JJ3]</v>
          </cell>
          <cell r="G17" t="str">
            <v>Blue</v>
          </cell>
          <cell r="H17">
            <v>3</v>
          </cell>
          <cell r="I17"/>
          <cell r="J17"/>
          <cell r="K17"/>
          <cell r="L17" t="str">
            <v>Box 1026</v>
          </cell>
          <cell r="M17" t="str">
            <v>Blue</v>
          </cell>
        </row>
        <row r="18">
          <cell r="D18" t="str">
            <v>1320A064</v>
          </cell>
          <cell r="E18" t="str">
            <v>BRKT ASSY COOLING FAN</v>
          </cell>
          <cell r="F18" t="str">
            <v>4N14 -FR</v>
          </cell>
          <cell r="G18" t="str">
            <v>Clear</v>
          </cell>
          <cell r="H18">
            <v>10</v>
          </cell>
          <cell r="I18"/>
          <cell r="J18"/>
          <cell r="K18"/>
          <cell r="L18" t="str">
            <v>Box 1026</v>
          </cell>
          <cell r="M18" t="str">
            <v>Blue</v>
          </cell>
        </row>
        <row r="19">
          <cell r="D19" t="str">
            <v>1320A047</v>
          </cell>
          <cell r="E19" t="str">
            <v>BRKT ASSY COOLING FAN</v>
          </cell>
          <cell r="F19" t="str">
            <v>4N15</v>
          </cell>
          <cell r="G19" t="str">
            <v>Black</v>
          </cell>
          <cell r="H19">
            <v>10</v>
          </cell>
          <cell r="I19"/>
          <cell r="J19"/>
          <cell r="K19"/>
          <cell r="L19" t="str">
            <v>Box 1026</v>
          </cell>
          <cell r="M19" t="str">
            <v>Blue</v>
          </cell>
        </row>
        <row r="20">
          <cell r="D20" t="str">
            <v>898351-8020</v>
          </cell>
          <cell r="E20" t="str">
            <v>GEAR;CRANK</v>
          </cell>
          <cell r="F20" t="str">
            <v>ES14</v>
          </cell>
          <cell r="G20" t="str">
            <v>Clear</v>
          </cell>
          <cell r="H20">
            <v>15</v>
          </cell>
          <cell r="I20"/>
          <cell r="J20"/>
          <cell r="K20"/>
          <cell r="L20" t="str">
            <v>Box 1026</v>
          </cell>
          <cell r="M20" t="str">
            <v>Blue</v>
          </cell>
        </row>
        <row r="21">
          <cell r="D21" t="str">
            <v>898248-1601</v>
          </cell>
          <cell r="E21" t="str">
            <v>GEAR ASM; CAMSHAFT  INLET MAIN</v>
          </cell>
          <cell r="F21" t="str">
            <v>ES01</v>
          </cell>
          <cell r="G21" t="str">
            <v>Clear</v>
          </cell>
          <cell r="H21">
            <v>30</v>
          </cell>
          <cell r="I21"/>
          <cell r="J21"/>
          <cell r="K21"/>
          <cell r="L21" t="str">
            <v>Box 1026</v>
          </cell>
          <cell r="M21" t="str">
            <v>Blue</v>
          </cell>
        </row>
        <row r="22">
          <cell r="D22" t="str">
            <v>898351-8050-P10</v>
          </cell>
          <cell r="E22" t="str">
            <v>GEAR  IDLE,B</v>
          </cell>
          <cell r="F22" t="str">
            <v>ES14</v>
          </cell>
          <cell r="G22" t="str">
            <v>Clear</v>
          </cell>
          <cell r="H22">
            <v>15</v>
          </cell>
          <cell r="I22"/>
          <cell r="J22"/>
          <cell r="K22"/>
          <cell r="L22" t="str">
            <v>Box 1026</v>
          </cell>
          <cell r="M22" t="str">
            <v>Blue</v>
          </cell>
        </row>
        <row r="23">
          <cell r="D23" t="str">
            <v>L107-13931</v>
          </cell>
          <cell r="E23" t="str">
            <v>COVER OIL PUMP</v>
          </cell>
          <cell r="F23" t="str">
            <v>ES20</v>
          </cell>
          <cell r="G23" t="str">
            <v>Black</v>
          </cell>
          <cell r="H23">
            <v>20</v>
          </cell>
          <cell r="I23"/>
          <cell r="J23"/>
          <cell r="K23"/>
          <cell r="L23" t="str">
            <v>Box 1026</v>
          </cell>
          <cell r="M23" t="str">
            <v>Blue</v>
          </cell>
        </row>
        <row r="24">
          <cell r="D24" t="str">
            <v>MD370803</v>
          </cell>
          <cell r="E24" t="str">
            <v>WATER PUMP ASSY</v>
          </cell>
          <cell r="F24" t="str">
            <v>JT-4G1E</v>
          </cell>
          <cell r="G24" t="str">
            <v>Blue , Green</v>
          </cell>
          <cell r="H24">
            <v>6</v>
          </cell>
          <cell r="I24"/>
          <cell r="J24"/>
          <cell r="K24"/>
          <cell r="L24" t="str">
            <v>Box 1026</v>
          </cell>
          <cell r="M24" t="str">
            <v>Blue</v>
          </cell>
        </row>
        <row r="25">
          <cell r="D25" t="str">
            <v>1300A057</v>
          </cell>
          <cell r="E25" t="str">
            <v>PUMP ASSY;WATER</v>
          </cell>
          <cell r="F25" t="str">
            <v>3E00 (4G6)</v>
          </cell>
          <cell r="G25" t="str">
            <v>Blue , Green</v>
          </cell>
          <cell r="H25">
            <v>6</v>
          </cell>
          <cell r="I25"/>
          <cell r="J25"/>
          <cell r="K25"/>
          <cell r="L25" t="str">
            <v>Box 1026</v>
          </cell>
          <cell r="M25" t="str">
            <v>Blue</v>
          </cell>
        </row>
        <row r="26">
          <cell r="D26" t="str">
            <v>MD323372</v>
          </cell>
          <cell r="E26" t="str">
            <v>PUMP ASSY  WATER</v>
          </cell>
          <cell r="F26" t="str">
            <v>4G1-E</v>
          </cell>
          <cell r="G26" t="str">
            <v>Blue , Green</v>
          </cell>
          <cell r="H26">
            <v>6</v>
          </cell>
          <cell r="I26"/>
          <cell r="J26"/>
          <cell r="K26"/>
          <cell r="L26" t="str">
            <v>Box 1026</v>
          </cell>
          <cell r="M26" t="str">
            <v>Blue</v>
          </cell>
        </row>
        <row r="27">
          <cell r="D27" t="str">
            <v>897940-1570</v>
          </cell>
          <cell r="E27" t="str">
            <v>WATER PUMP ASSY</v>
          </cell>
          <cell r="F27" t="str">
            <v>4JA1</v>
          </cell>
          <cell r="G27" t="str">
            <v>Blue , Green</v>
          </cell>
          <cell r="H27">
            <v>6</v>
          </cell>
          <cell r="I27"/>
          <cell r="J27"/>
          <cell r="K27"/>
          <cell r="L27" t="str">
            <v>Box 1026</v>
          </cell>
          <cell r="M27" t="str">
            <v>Blue</v>
          </cell>
        </row>
        <row r="28">
          <cell r="D28">
            <v>10288497</v>
          </cell>
          <cell r="E28" t="str">
            <v>CASE-SET,DIFF</v>
          </cell>
          <cell r="F28" t="str">
            <v>MMTH</v>
          </cell>
          <cell r="G28" t="str">
            <v>Black</v>
          </cell>
          <cell r="H28">
            <v>1</v>
          </cell>
          <cell r="I28"/>
          <cell r="J28"/>
          <cell r="K28"/>
          <cell r="L28" t="str">
            <v>Box 2262</v>
          </cell>
          <cell r="M28" t="str">
            <v>Green</v>
          </cell>
        </row>
        <row r="29">
          <cell r="D29">
            <v>10297583</v>
          </cell>
          <cell r="E29" t="str">
            <v>CASE-SET,DIFF</v>
          </cell>
          <cell r="F29" t="str">
            <v>NISSAN 60</v>
          </cell>
          <cell r="G29" t="str">
            <v>Black</v>
          </cell>
          <cell r="H29">
            <v>1</v>
          </cell>
          <cell r="I29"/>
          <cell r="J29"/>
          <cell r="K29"/>
          <cell r="L29" t="str">
            <v>Box 2262</v>
          </cell>
          <cell r="M29" t="str">
            <v>Green</v>
          </cell>
        </row>
        <row r="30">
          <cell r="D30">
            <v>10297584</v>
          </cell>
          <cell r="E30" t="str">
            <v>CASE-SET,DIFF</v>
          </cell>
          <cell r="F30" t="str">
            <v>NISSAN 72</v>
          </cell>
          <cell r="G30" t="str">
            <v>Black</v>
          </cell>
          <cell r="H30">
            <v>1</v>
          </cell>
          <cell r="I30"/>
          <cell r="J30"/>
          <cell r="K30"/>
          <cell r="L30" t="str">
            <v>Box 2262</v>
          </cell>
          <cell r="M30" t="str">
            <v>Green</v>
          </cell>
        </row>
        <row r="31">
          <cell r="D31" t="str">
            <v>897312-1474</v>
          </cell>
          <cell r="E31" t="str">
            <v>WATER PUMP ASSY</v>
          </cell>
          <cell r="F31" t="str">
            <v>4JJ1</v>
          </cell>
          <cell r="G31" t="str">
            <v>Green</v>
          </cell>
          <cell r="H31">
            <v>6</v>
          </cell>
          <cell r="I31"/>
          <cell r="J31"/>
          <cell r="K31"/>
          <cell r="L31" t="str">
            <v>Box 1026</v>
          </cell>
          <cell r="M31" t="str">
            <v>Green</v>
          </cell>
        </row>
        <row r="32">
          <cell r="D32" t="str">
            <v>755184-4481</v>
          </cell>
          <cell r="E32" t="str">
            <v>OIL PUMP ASSY</v>
          </cell>
          <cell r="F32" t="str">
            <v>ES30</v>
          </cell>
          <cell r="G32" t="str">
            <v>White</v>
          </cell>
          <cell r="H32">
            <v>5</v>
          </cell>
          <cell r="I32"/>
          <cell r="J32"/>
          <cell r="K32"/>
          <cell r="L32" t="str">
            <v>Box IS-12</v>
          </cell>
          <cell r="M32" t="str">
            <v>Gray</v>
          </cell>
        </row>
        <row r="33">
          <cell r="D33" t="str">
            <v>5JX507-3010Z10</v>
          </cell>
          <cell r="E33" t="str">
            <v>OIL PUMP ASSY</v>
          </cell>
          <cell r="F33" t="str">
            <v>ES37</v>
          </cell>
          <cell r="G33" t="str">
            <v>White</v>
          </cell>
          <cell r="H33">
            <v>5</v>
          </cell>
          <cell r="I33"/>
          <cell r="J33"/>
          <cell r="K33"/>
          <cell r="L33" t="str">
            <v>Box IS-12</v>
          </cell>
          <cell r="M33" t="str">
            <v>Gray</v>
          </cell>
        </row>
        <row r="34">
          <cell r="D34" t="str">
            <v>755184-8740</v>
          </cell>
          <cell r="E34" t="str">
            <v>BRACKET AC GENERATOR</v>
          </cell>
          <cell r="F34" t="str">
            <v>ES30</v>
          </cell>
          <cell r="G34" t="str">
            <v>White</v>
          </cell>
          <cell r="H34">
            <v>3</v>
          </cell>
          <cell r="I34"/>
          <cell r="J34"/>
          <cell r="K34"/>
          <cell r="L34" t="str">
            <v>Box IS-12</v>
          </cell>
          <cell r="M34" t="str">
            <v>Gray</v>
          </cell>
        </row>
        <row r="35">
          <cell r="D35" t="str">
            <v>898145-1531</v>
          </cell>
          <cell r="E35" t="str">
            <v>OIL PUMP ASSY</v>
          </cell>
          <cell r="F35" t="str">
            <v>4JJ1-EJ28</v>
          </cell>
          <cell r="G35" t="str">
            <v>White</v>
          </cell>
          <cell r="H35">
            <v>5</v>
          </cell>
          <cell r="I35"/>
          <cell r="J35"/>
          <cell r="K35"/>
          <cell r="L35" t="str">
            <v>Box 4001</v>
          </cell>
          <cell r="M35" t="str">
            <v>Green</v>
          </cell>
        </row>
        <row r="36">
          <cell r="D36" t="str">
            <v>898232-6241</v>
          </cell>
          <cell r="E36" t="str">
            <v>OIL PUMP ASSY</v>
          </cell>
          <cell r="F36" t="str">
            <v>4JJ1-EJ28</v>
          </cell>
          <cell r="G36" t="str">
            <v>White</v>
          </cell>
          <cell r="H36">
            <v>5</v>
          </cell>
          <cell r="I36"/>
          <cell r="J36"/>
          <cell r="K36"/>
          <cell r="L36" t="str">
            <v>Box 4001</v>
          </cell>
          <cell r="M36" t="str">
            <v>Green</v>
          </cell>
        </row>
        <row r="37">
          <cell r="D37" t="str">
            <v>897379-4640</v>
          </cell>
          <cell r="E37" t="str">
            <v>RELIEF VALVE ASSY</v>
          </cell>
          <cell r="F37" t="str">
            <v>4JJ1</v>
          </cell>
          <cell r="G37" t="str">
            <v>Green</v>
          </cell>
          <cell r="H37">
            <v>60</v>
          </cell>
          <cell r="I37"/>
          <cell r="J37"/>
          <cell r="K37"/>
          <cell r="L37" t="str">
            <v>Box 4001</v>
          </cell>
          <cell r="M37" t="str">
            <v>Green</v>
          </cell>
        </row>
        <row r="38">
          <cell r="D38" t="str">
            <v>898243-2260</v>
          </cell>
          <cell r="E38" t="str">
            <v>COVER; TIMING CHAIN UPPER</v>
          </cell>
          <cell r="F38" t="str">
            <v>EJ40</v>
          </cell>
          <cell r="G38" t="str">
            <v>Green</v>
          </cell>
          <cell r="H38">
            <v>15</v>
          </cell>
          <cell r="I38"/>
          <cell r="J38"/>
          <cell r="K38"/>
          <cell r="L38" t="str">
            <v>Box 2541</v>
          </cell>
          <cell r="M38" t="str">
            <v>Green</v>
          </cell>
        </row>
        <row r="39">
          <cell r="D39" t="str">
            <v>898244-6240</v>
          </cell>
          <cell r="E39" t="str">
            <v>BRACKET ASM CAM NO.1</v>
          </cell>
          <cell r="F39" t="str">
            <v>EJ40</v>
          </cell>
          <cell r="G39" t="str">
            <v>Black</v>
          </cell>
          <cell r="H39">
            <v>120</v>
          </cell>
          <cell r="I39"/>
          <cell r="J39"/>
          <cell r="K39"/>
          <cell r="L39" t="str">
            <v>Box 2217</v>
          </cell>
          <cell r="M39" t="str">
            <v>Green</v>
          </cell>
        </row>
        <row r="40">
          <cell r="D40" t="str">
            <v>898244-6250</v>
          </cell>
          <cell r="E40" t="str">
            <v>BRACKET ASM CAM NO.2</v>
          </cell>
          <cell r="F40" t="str">
            <v>EJ40</v>
          </cell>
          <cell r="G40" t="str">
            <v>Black</v>
          </cell>
          <cell r="H40">
            <v>120</v>
          </cell>
          <cell r="I40"/>
          <cell r="J40"/>
          <cell r="K40"/>
          <cell r="L40" t="str">
            <v>Box 2217</v>
          </cell>
          <cell r="M40" t="str">
            <v>Green</v>
          </cell>
        </row>
        <row r="41">
          <cell r="D41" t="str">
            <v>898244-6260</v>
          </cell>
          <cell r="E41" t="str">
            <v>BRACKET ASM CAM NO.3</v>
          </cell>
          <cell r="F41" t="str">
            <v>EJ40</v>
          </cell>
          <cell r="G41" t="str">
            <v>Black</v>
          </cell>
          <cell r="H41">
            <v>120</v>
          </cell>
          <cell r="I41"/>
          <cell r="J41"/>
          <cell r="K41"/>
          <cell r="L41" t="str">
            <v>Box 2217</v>
          </cell>
          <cell r="M41" t="str">
            <v>Green</v>
          </cell>
        </row>
        <row r="42">
          <cell r="D42" t="str">
            <v>898244-6270</v>
          </cell>
          <cell r="E42" t="str">
            <v>BRACKET ASM CAM NO.4</v>
          </cell>
          <cell r="F42" t="str">
            <v>EJ40</v>
          </cell>
          <cell r="G42" t="str">
            <v>Black</v>
          </cell>
          <cell r="H42">
            <v>120</v>
          </cell>
          <cell r="I42"/>
          <cell r="J42"/>
          <cell r="K42"/>
          <cell r="L42" t="str">
            <v>Box 2217</v>
          </cell>
          <cell r="M42" t="str">
            <v>Green</v>
          </cell>
        </row>
        <row r="43">
          <cell r="D43" t="str">
            <v>898244-6280</v>
          </cell>
          <cell r="E43" t="str">
            <v>BRACKET ASM CAM NO.5</v>
          </cell>
          <cell r="F43" t="str">
            <v>EJ40</v>
          </cell>
          <cell r="G43" t="str">
            <v>Black</v>
          </cell>
          <cell r="H43">
            <v>120</v>
          </cell>
          <cell r="I43"/>
          <cell r="J43"/>
          <cell r="K43"/>
          <cell r="L43" t="str">
            <v>Box 2217</v>
          </cell>
          <cell r="M43" t="str">
            <v>Green</v>
          </cell>
        </row>
        <row r="44">
          <cell r="D44" t="str">
            <v>B200-00111</v>
          </cell>
          <cell r="E44" t="str">
            <v>WHEEL CYL. ASSY</v>
          </cell>
          <cell r="F44" t="str">
            <v>J03(Deimo)</v>
          </cell>
          <cell r="G44" t="str">
            <v>Blue</v>
          </cell>
          <cell r="H44">
            <v>15</v>
          </cell>
          <cell r="I44"/>
          <cell r="J44"/>
          <cell r="K44"/>
          <cell r="L44" t="str">
            <v>Box 2217</v>
          </cell>
          <cell r="M44" t="str">
            <v>Green</v>
          </cell>
        </row>
        <row r="45">
          <cell r="D45" t="str">
            <v>898231-9070</v>
          </cell>
          <cell r="E45" t="str">
            <v>GEAR ASM; IDLE D</v>
          </cell>
          <cell r="F45" t="str">
            <v>EJ40</v>
          </cell>
          <cell r="G45" t="str">
            <v>Black</v>
          </cell>
          <cell r="H45">
            <v>15</v>
          </cell>
          <cell r="I45"/>
          <cell r="J45"/>
          <cell r="K45"/>
          <cell r="L45" t="str">
            <v>Box 2217</v>
          </cell>
          <cell r="M45" t="str">
            <v>Green</v>
          </cell>
        </row>
        <row r="46">
          <cell r="D46" t="str">
            <v>21010A030P</v>
          </cell>
          <cell r="E46" t="str">
            <v>WATER PUMP ASSY</v>
          </cell>
          <cell r="F46" t="str">
            <v>4N16(X81C)</v>
          </cell>
          <cell r="G46" t="str">
            <v>White</v>
          </cell>
          <cell r="H46">
            <v>4</v>
          </cell>
          <cell r="I46"/>
          <cell r="J46"/>
          <cell r="K46"/>
          <cell r="L46" t="str">
            <v>Box 917</v>
          </cell>
          <cell r="M46" t="str">
            <v>Blue</v>
          </cell>
        </row>
        <row r="47">
          <cell r="D47" t="str">
            <v>21010A010P</v>
          </cell>
          <cell r="E47" t="str">
            <v>WATER PUMP ASSY</v>
          </cell>
          <cell r="F47" t="str">
            <v>4N16(5F00 NP)</v>
          </cell>
          <cell r="G47" t="str">
            <v>White</v>
          </cell>
          <cell r="H47">
            <v>4</v>
          </cell>
          <cell r="I47"/>
          <cell r="J47"/>
          <cell r="K47"/>
          <cell r="L47" t="str">
            <v>Box 917</v>
          </cell>
          <cell r="M47" t="str">
            <v>Blue</v>
          </cell>
        </row>
        <row r="48">
          <cell r="D48" t="str">
            <v>21010A000P</v>
          </cell>
          <cell r="E48" t="str">
            <v>WATER PUMP ASSY</v>
          </cell>
          <cell r="F48" t="str">
            <v>4N16(5F00;HP)</v>
          </cell>
          <cell r="G48" t="str">
            <v>White</v>
          </cell>
          <cell r="H48">
            <v>4</v>
          </cell>
          <cell r="I48"/>
          <cell r="J48"/>
          <cell r="K48"/>
          <cell r="L48" t="str">
            <v>Box 917</v>
          </cell>
          <cell r="M48" t="str">
            <v>Blue</v>
          </cell>
        </row>
        <row r="49">
          <cell r="D49" t="str">
            <v>21010A070P</v>
          </cell>
          <cell r="E49" t="str">
            <v>WATER PUMP ASSY</v>
          </cell>
          <cell r="F49" t="str">
            <v>4N16(5F00/SHP)</v>
          </cell>
          <cell r="G49" t="str">
            <v>White</v>
          </cell>
          <cell r="H49">
            <v>4</v>
          </cell>
          <cell r="I49"/>
          <cell r="J49"/>
          <cell r="K49"/>
          <cell r="L49" t="str">
            <v>Box 917</v>
          </cell>
          <cell r="M49" t="str">
            <v>Blue</v>
          </cell>
        </row>
        <row r="50">
          <cell r="D50" t="str">
            <v>1300A126</v>
          </cell>
          <cell r="E50" t="str">
            <v>WATER PUMP ASSY</v>
          </cell>
          <cell r="F50" t="str">
            <v>4N15</v>
          </cell>
          <cell r="G50" t="str">
            <v>White</v>
          </cell>
          <cell r="H50">
            <v>4</v>
          </cell>
          <cell r="I50"/>
          <cell r="J50"/>
          <cell r="K50"/>
          <cell r="L50" t="str">
            <v>Box 917</v>
          </cell>
          <cell r="M50" t="str">
            <v>Blue</v>
          </cell>
        </row>
        <row r="51">
          <cell r="D51" t="str">
            <v>MD328078</v>
          </cell>
          <cell r="E51" t="str">
            <v>WATER PUMP ASSY</v>
          </cell>
          <cell r="F51" t="str">
            <v>4D56</v>
          </cell>
          <cell r="G51" t="str">
            <v>Blue</v>
          </cell>
          <cell r="H51">
            <v>5</v>
          </cell>
          <cell r="I51"/>
          <cell r="J51"/>
          <cell r="K51"/>
          <cell r="L51" t="str">
            <v>Box 917</v>
          </cell>
          <cell r="M51" t="str">
            <v>Blue</v>
          </cell>
        </row>
        <row r="52">
          <cell r="D52" t="str">
            <v>1300A033</v>
          </cell>
          <cell r="E52" t="str">
            <v>PUMP ASSY; WATER</v>
          </cell>
          <cell r="F52" t="str">
            <v>4D5WP(3E00)</v>
          </cell>
          <cell r="G52" t="str">
            <v>Blue</v>
          </cell>
          <cell r="H52">
            <v>5</v>
          </cell>
          <cell r="I52"/>
          <cell r="J52"/>
          <cell r="K52"/>
          <cell r="L52" t="str">
            <v>Box 917</v>
          </cell>
          <cell r="M52" t="str">
            <v>Blue</v>
          </cell>
        </row>
        <row r="53">
          <cell r="D53" t="str">
            <v>MD328077</v>
          </cell>
          <cell r="E53" t="str">
            <v>WATER PUMP ASSY</v>
          </cell>
          <cell r="F53" t="str">
            <v>P-CAR</v>
          </cell>
          <cell r="G53" t="str">
            <v>Blue</v>
          </cell>
          <cell r="H53">
            <v>5</v>
          </cell>
          <cell r="I53"/>
          <cell r="J53"/>
          <cell r="K53"/>
          <cell r="L53" t="str">
            <v>Box 917</v>
          </cell>
          <cell r="M53" t="str">
            <v>Blue</v>
          </cell>
        </row>
        <row r="54">
          <cell r="D54" t="str">
            <v>897529-9420</v>
          </cell>
          <cell r="E54" t="str">
            <v>PUMP ASSY OIL</v>
          </cell>
          <cell r="F54" t="str">
            <v>ES20</v>
          </cell>
          <cell r="G54" t="str">
            <v>White</v>
          </cell>
          <cell r="H54">
            <v>5</v>
          </cell>
          <cell r="I54"/>
          <cell r="J54"/>
          <cell r="K54"/>
          <cell r="L54" t="str">
            <v>Box 917</v>
          </cell>
          <cell r="M54" t="str">
            <v>Blue</v>
          </cell>
        </row>
        <row r="55">
          <cell r="D55" t="str">
            <v>755243-6440</v>
          </cell>
          <cell r="E55" t="str">
            <v>WATER PUMP ASSY</v>
          </cell>
          <cell r="F55" t="str">
            <v>ES11</v>
          </cell>
          <cell r="G55" t="str">
            <v>Black</v>
          </cell>
          <cell r="H55">
            <v>5</v>
          </cell>
          <cell r="I55"/>
          <cell r="J55"/>
          <cell r="K55"/>
          <cell r="L55" t="str">
            <v>Box 917</v>
          </cell>
          <cell r="M55" t="str">
            <v>Blue</v>
          </cell>
        </row>
        <row r="56">
          <cell r="D56" t="str">
            <v>21112A000P</v>
          </cell>
          <cell r="E56" t="str">
            <v>BRKT ASSY COOLING FAN</v>
          </cell>
          <cell r="F56" t="str">
            <v>4N16(X81C)</v>
          </cell>
          <cell r="G56" t="str">
            <v>White</v>
          </cell>
          <cell r="H56">
            <v>10</v>
          </cell>
          <cell r="I56"/>
          <cell r="J56"/>
          <cell r="K56"/>
          <cell r="L56" t="str">
            <v>Box 917</v>
          </cell>
          <cell r="M56" t="str">
            <v>Blue</v>
          </cell>
        </row>
        <row r="57">
          <cell r="D57" t="str">
            <v>K1257-011-6011</v>
          </cell>
          <cell r="E57" t="str">
            <v>HOUSING ASSEMBLY (BRACKET ASSY)</v>
          </cell>
          <cell r="F57" t="str">
            <v>ES30</v>
          </cell>
          <cell r="G57" t="str">
            <v>Blue</v>
          </cell>
          <cell r="H57">
            <v>10</v>
          </cell>
          <cell r="I57"/>
          <cell r="J57"/>
          <cell r="K57"/>
          <cell r="L57" t="str">
            <v>Box 917</v>
          </cell>
          <cell r="M57" t="str">
            <v>Blue</v>
          </cell>
        </row>
        <row r="58">
          <cell r="D58" t="str">
            <v>11910A020P</v>
          </cell>
          <cell r="E58" t="str">
            <v>BRKT-COMPR</v>
          </cell>
          <cell r="F58" t="str">
            <v>4N16(5F00)</v>
          </cell>
          <cell r="G58" t="str">
            <v>Blue</v>
          </cell>
          <cell r="H58">
            <v>16</v>
          </cell>
          <cell r="I58"/>
          <cell r="J58"/>
          <cell r="K58"/>
          <cell r="L58" t="str">
            <v>Box 917</v>
          </cell>
          <cell r="M58" t="str">
            <v>Blue</v>
          </cell>
        </row>
        <row r="59">
          <cell r="D59" t="str">
            <v>L105-16360</v>
          </cell>
          <cell r="E59" t="str">
            <v>CASE OIL PUMP</v>
          </cell>
          <cell r="F59" t="str">
            <v>ES14</v>
          </cell>
          <cell r="G59" t="str">
            <v>White , Black</v>
          </cell>
          <cell r="H59">
            <v>5</v>
          </cell>
          <cell r="I59"/>
          <cell r="J59"/>
          <cell r="K59"/>
          <cell r="L59" t="str">
            <v>Box 917</v>
          </cell>
          <cell r="M59" t="str">
            <v>Blue</v>
          </cell>
        </row>
        <row r="60">
          <cell r="D60" t="str">
            <v>L307-05711</v>
          </cell>
          <cell r="E60" t="str">
            <v>COVER</v>
          </cell>
          <cell r="F60" t="str">
            <v>ES30</v>
          </cell>
          <cell r="G60" t="str">
            <v>White , Black</v>
          </cell>
          <cell r="H60">
            <v>5</v>
          </cell>
          <cell r="I60"/>
          <cell r="J60"/>
          <cell r="K60"/>
          <cell r="L60" t="str">
            <v>Box 917</v>
          </cell>
          <cell r="M60" t="str">
            <v>Blue</v>
          </cell>
        </row>
        <row r="61">
          <cell r="D61" t="str">
            <v>6C526-1911-1-P10</v>
          </cell>
          <cell r="E61" t="str">
            <v>FORK  DIFF. LOCK SHIFT</v>
          </cell>
          <cell r="F61" t="str">
            <v>D31-C</v>
          </cell>
          <cell r="G61"/>
          <cell r="H61">
            <v>20</v>
          </cell>
          <cell r="I61"/>
          <cell r="J61"/>
          <cell r="K61"/>
          <cell r="L61" t="str">
            <v>Box Fork Shift</v>
          </cell>
          <cell r="M61" t="str">
            <v>Blue</v>
          </cell>
        </row>
        <row r="62">
          <cell r="D62" t="str">
            <v>755248-6160</v>
          </cell>
          <cell r="E62" t="str">
            <v>WATER PUMP ASSY</v>
          </cell>
          <cell r="F62" t="str">
            <v>ES30</v>
          </cell>
          <cell r="G62" t="str">
            <v>White</v>
          </cell>
          <cell r="H62">
            <v>5</v>
          </cell>
          <cell r="I62"/>
          <cell r="J62"/>
          <cell r="K62"/>
          <cell r="L62" t="str">
            <v>Box IS-05</v>
          </cell>
          <cell r="M62" t="str">
            <v>Gray</v>
          </cell>
        </row>
        <row r="63">
          <cell r="D63" t="str">
            <v>897679-8240</v>
          </cell>
          <cell r="E63" t="str">
            <v>GEAR SUPPLY PUMP FOR HP5S (FG)</v>
          </cell>
          <cell r="F63" t="str">
            <v>ES25</v>
          </cell>
          <cell r="G63" t="str">
            <v>Clear</v>
          </cell>
          <cell r="H63">
            <v>15</v>
          </cell>
          <cell r="I63"/>
          <cell r="J63"/>
          <cell r="K63"/>
          <cell r="L63" t="str">
            <v>Box IS-04</v>
          </cell>
          <cell r="M63" t="str">
            <v>Gray</v>
          </cell>
        </row>
        <row r="64">
          <cell r="D64" t="str">
            <v>755243-6450</v>
          </cell>
          <cell r="E64" t="str">
            <v>WATER PUMP ASSY</v>
          </cell>
          <cell r="F64" t="str">
            <v>ES08</v>
          </cell>
          <cell r="G64" t="str">
            <v>Blue</v>
          </cell>
          <cell r="H64">
            <v>5</v>
          </cell>
          <cell r="I64"/>
          <cell r="J64"/>
          <cell r="K64"/>
          <cell r="L64" t="str">
            <v>Box IS-04</v>
          </cell>
          <cell r="M64" t="str">
            <v>Gray</v>
          </cell>
        </row>
        <row r="65">
          <cell r="D65" t="str">
            <v>1064A035-S</v>
          </cell>
          <cell r="E65" t="str">
            <v>CASE ASSY OIL PUMP</v>
          </cell>
          <cell r="F65">
            <v>3</v>
          </cell>
          <cell r="G65" t="str">
            <v>Blue</v>
          </cell>
          <cell r="H65">
            <v>5</v>
          </cell>
          <cell r="I65"/>
          <cell r="J65"/>
          <cell r="K65"/>
          <cell r="L65" t="str">
            <v>Box 2541</v>
          </cell>
          <cell r="M65" t="str">
            <v>Blue</v>
          </cell>
        </row>
        <row r="66">
          <cell r="D66" t="str">
            <v>1064A035</v>
          </cell>
          <cell r="E66" t="str">
            <v>CASE ASSY  OIL PUMP</v>
          </cell>
          <cell r="F66" t="str">
            <v>4D5OP(3E00)</v>
          </cell>
          <cell r="G66" t="str">
            <v>Blue</v>
          </cell>
          <cell r="H66">
            <v>5</v>
          </cell>
          <cell r="I66"/>
          <cell r="J66"/>
          <cell r="K66"/>
          <cell r="L66" t="str">
            <v>Box 2541</v>
          </cell>
          <cell r="M66" t="str">
            <v>Blue</v>
          </cell>
        </row>
        <row r="67">
          <cell r="D67" t="str">
            <v>1211A164-S</v>
          </cell>
          <cell r="E67" t="str">
            <v>CASE ASSY OIL PUMP</v>
          </cell>
          <cell r="F67" t="str">
            <v>4G64</v>
          </cell>
          <cell r="G67" t="str">
            <v>Blue</v>
          </cell>
          <cell r="H67">
            <v>5</v>
          </cell>
          <cell r="I67"/>
          <cell r="J67"/>
          <cell r="K67"/>
          <cell r="L67" t="str">
            <v>Box 2541</v>
          </cell>
          <cell r="M67" t="str">
            <v>Blue</v>
          </cell>
        </row>
        <row r="68">
          <cell r="D68" t="str">
            <v>1211A164</v>
          </cell>
          <cell r="E68" t="str">
            <v>CASE ASSY OIL PUMP</v>
          </cell>
          <cell r="F68" t="str">
            <v>4G64</v>
          </cell>
          <cell r="G68" t="str">
            <v>Blue</v>
          </cell>
          <cell r="H68">
            <v>5</v>
          </cell>
          <cell r="I68"/>
          <cell r="J68"/>
          <cell r="K68"/>
          <cell r="L68" t="str">
            <v>Box 2541</v>
          </cell>
          <cell r="M68" t="str">
            <v>Blue</v>
          </cell>
        </row>
        <row r="69">
          <cell r="D69" t="str">
            <v>755211-8250</v>
          </cell>
          <cell r="E69" t="str">
            <v>RETAINER</v>
          </cell>
          <cell r="F69" t="str">
            <v>RG20</v>
          </cell>
          <cell r="G69" t="str">
            <v>Blue</v>
          </cell>
          <cell r="H69">
            <v>5</v>
          </cell>
          <cell r="I69"/>
          <cell r="J69"/>
          <cell r="K69"/>
          <cell r="L69" t="str">
            <v>Box IS-02</v>
          </cell>
          <cell r="M69" t="str">
            <v>Gray</v>
          </cell>
        </row>
        <row r="70">
          <cell r="D70" t="str">
            <v>898248-1612</v>
          </cell>
          <cell r="E70" t="str">
            <v>GEAR ASM; CAMSHAFT  INLET SUB</v>
          </cell>
          <cell r="F70" t="str">
            <v>ES01</v>
          </cell>
          <cell r="G70" t="str">
            <v>Clear</v>
          </cell>
          <cell r="H70">
            <v>30</v>
          </cell>
          <cell r="I70"/>
          <cell r="J70"/>
          <cell r="K70"/>
          <cell r="L70" t="str">
            <v>Box 4001</v>
          </cell>
          <cell r="M70" t="str">
            <v>Blue</v>
          </cell>
        </row>
        <row r="71">
          <cell r="D71" t="str">
            <v>GT03Z-02a-RM-P10</v>
          </cell>
          <cell r="E71" t="str">
            <v>TENSIONER ARM</v>
          </cell>
          <cell r="F71" t="str">
            <v>4N16</v>
          </cell>
          <cell r="G71" t="str">
            <v>Blue</v>
          </cell>
          <cell r="H71">
            <v>84</v>
          </cell>
          <cell r="I71"/>
          <cell r="J71"/>
          <cell r="K71"/>
          <cell r="L71" t="str">
            <v>Box 1026</v>
          </cell>
          <cell r="M71" t="str">
            <v>Gray</v>
          </cell>
        </row>
        <row r="72">
          <cell r="D72" t="str">
            <v>L124-06201</v>
          </cell>
          <cell r="E72" t="str">
            <v>GEAR: HEAD</v>
          </cell>
          <cell r="F72" t="str">
            <v>4JJ1</v>
          </cell>
          <cell r="G72" t="str">
            <v>Blue</v>
          </cell>
          <cell r="H72">
            <v>26</v>
          </cell>
          <cell r="I72"/>
          <cell r="J72"/>
          <cell r="K72"/>
          <cell r="L72" t="str">
            <v>Box 4001</v>
          </cell>
          <cell r="M72" t="str">
            <v>Yellow</v>
          </cell>
        </row>
        <row r="73">
          <cell r="D73" t="str">
            <v>898231-9080-P20</v>
          </cell>
          <cell r="E73" t="str">
            <v>GEAR; IDLE D</v>
          </cell>
          <cell r="F73" t="str">
            <v>EJ40</v>
          </cell>
          <cell r="G73" t="str">
            <v>Clear</v>
          </cell>
          <cell r="H73">
            <v>15</v>
          </cell>
          <cell r="I73"/>
          <cell r="J73"/>
          <cell r="K73"/>
          <cell r="L73" t="str">
            <v>Box 2217</v>
          </cell>
          <cell r="M73" t="str">
            <v>Blue</v>
          </cell>
        </row>
        <row r="74">
          <cell r="D74" t="str">
            <v>1130A230</v>
          </cell>
          <cell r="E74" t="str">
            <v>GEAR  SUPPLY PUMP</v>
          </cell>
          <cell r="F74" t="str">
            <v>SU-4N15</v>
          </cell>
          <cell r="G74" t="str">
            <v>Clear</v>
          </cell>
          <cell r="H74">
            <v>12</v>
          </cell>
          <cell r="I74" t="str">
            <v>Mitsubishi</v>
          </cell>
          <cell r="J74"/>
          <cell r="K74"/>
          <cell r="L74" t="str">
            <v>Box 2217</v>
          </cell>
          <cell r="M74" t="str">
            <v>Blue</v>
          </cell>
        </row>
        <row r="75">
          <cell r="D75" t="str">
            <v>1130A230-P10</v>
          </cell>
          <cell r="E75" t="str">
            <v>GEAR  SUPPLY PUMP</v>
          </cell>
          <cell r="F75" t="str">
            <v>G-CAR(4N15)</v>
          </cell>
          <cell r="G75" t="str">
            <v>Clear</v>
          </cell>
          <cell r="H75">
            <v>12</v>
          </cell>
          <cell r="I75" t="str">
            <v>Mitsubishi</v>
          </cell>
          <cell r="J75"/>
          <cell r="K75"/>
          <cell r="L75" t="str">
            <v>Box 2217</v>
          </cell>
          <cell r="M75" t="str">
            <v>Blue</v>
          </cell>
        </row>
        <row r="76">
          <cell r="D76" t="str">
            <v>1130A230-P30</v>
          </cell>
          <cell r="E76" t="str">
            <v>GEAR  SUPPLY PUMP</v>
          </cell>
          <cell r="F76" t="str">
            <v>G-CAR(4N15)</v>
          </cell>
          <cell r="G76" t="str">
            <v>Clear</v>
          </cell>
          <cell r="H76">
            <v>12</v>
          </cell>
          <cell r="I76" t="str">
            <v>Mitsubishi</v>
          </cell>
          <cell r="J76"/>
          <cell r="K76"/>
          <cell r="L76" t="str">
            <v>Box 2217</v>
          </cell>
          <cell r="M76" t="str">
            <v>Blue</v>
          </cell>
        </row>
        <row r="77">
          <cell r="D77" t="str">
            <v>L135-01700-P10</v>
          </cell>
          <cell r="E77" t="str">
            <v>BODY: relief valve</v>
          </cell>
          <cell r="F77" t="str">
            <v>4JJ1</v>
          </cell>
          <cell r="G77" t="str">
            <v>Blue</v>
          </cell>
          <cell r="H77">
            <v>60</v>
          </cell>
          <cell r="I77"/>
          <cell r="J77"/>
          <cell r="K77"/>
          <cell r="L77" t="str">
            <v>Box 4001</v>
          </cell>
          <cell r="M77" t="str">
            <v>Blue</v>
          </cell>
        </row>
        <row r="78">
          <cell r="D78" t="str">
            <v>1132A100</v>
          </cell>
          <cell r="E78" t="str">
            <v>GEAR ASSY  IDLER</v>
          </cell>
          <cell r="F78" t="str">
            <v>SU-4N15</v>
          </cell>
          <cell r="G78" t="str">
            <v>Clear</v>
          </cell>
          <cell r="H78">
            <v>12</v>
          </cell>
          <cell r="I78" t="str">
            <v>Mitsubishi</v>
          </cell>
          <cell r="J78"/>
          <cell r="K78"/>
          <cell r="L78" t="str">
            <v>Box 1026</v>
          </cell>
          <cell r="M78" t="str">
            <v>Blue</v>
          </cell>
        </row>
        <row r="79">
          <cell r="D79" t="str">
            <v>1132A100-S</v>
          </cell>
          <cell r="E79" t="str">
            <v>GEAR ASSY  IDLER</v>
          </cell>
          <cell r="F79" t="str">
            <v>4N15</v>
          </cell>
          <cell r="G79" t="str">
            <v>Clear</v>
          </cell>
          <cell r="H79">
            <v>12</v>
          </cell>
          <cell r="I79" t="str">
            <v>Mitsubishi</v>
          </cell>
          <cell r="J79"/>
          <cell r="K79"/>
          <cell r="L79" t="str">
            <v>Box 1026</v>
          </cell>
          <cell r="M79" t="str">
            <v>Blue</v>
          </cell>
        </row>
        <row r="80">
          <cell r="D80" t="str">
            <v>RKBBL00AS</v>
          </cell>
          <cell r="E80" t="str">
            <v>Rack 00AS</v>
          </cell>
          <cell r="F80"/>
          <cell r="G80" t="str">
            <v>Blue</v>
          </cell>
          <cell r="H80">
            <v>4</v>
          </cell>
          <cell r="I80"/>
          <cell r="J80"/>
          <cell r="K80"/>
          <cell r="L80" t="str">
            <v>Rack 00AS</v>
          </cell>
          <cell r="M80" t="str">
            <v>Blue</v>
          </cell>
        </row>
        <row r="81">
          <cell r="D81" t="str">
            <v>RKBBL00AV</v>
          </cell>
          <cell r="E81" t="str">
            <v>Rack 00AV</v>
          </cell>
          <cell r="F81"/>
          <cell r="G81" t="str">
            <v>Blue</v>
          </cell>
          <cell r="H81">
            <v>4</v>
          </cell>
          <cell r="I81"/>
          <cell r="J81"/>
          <cell r="K81"/>
          <cell r="L81" t="str">
            <v>Rack 00AV</v>
          </cell>
          <cell r="M81" t="str">
            <v>Blue</v>
          </cell>
        </row>
        <row r="82">
          <cell r="D82" t="str">
            <v>RKBBL000D</v>
          </cell>
          <cell r="E82" t="str">
            <v>Rack 000D</v>
          </cell>
          <cell r="F82"/>
          <cell r="G82" t="str">
            <v>Blue</v>
          </cell>
          <cell r="H82">
            <v>4</v>
          </cell>
          <cell r="I82"/>
          <cell r="J82"/>
          <cell r="K82"/>
          <cell r="L82" t="str">
            <v>Rack 000D</v>
          </cell>
          <cell r="M82" t="str">
            <v>Blue</v>
          </cell>
        </row>
        <row r="83">
          <cell r="D83" t="str">
            <v>RKBBL00BC</v>
          </cell>
          <cell r="E83" t="str">
            <v>Rack 00BC</v>
          </cell>
          <cell r="F83"/>
          <cell r="G83" t="str">
            <v>Blue</v>
          </cell>
          <cell r="H83">
            <v>4</v>
          </cell>
          <cell r="I83"/>
          <cell r="J83"/>
          <cell r="K83"/>
          <cell r="L83" t="str">
            <v>Rack 00BC</v>
          </cell>
          <cell r="M83" t="str">
            <v>Blue</v>
          </cell>
        </row>
        <row r="84">
          <cell r="D84" t="str">
            <v>1130A228</v>
          </cell>
          <cell r="E84" t="str">
            <v>GEAR  CRANKSHAFT</v>
          </cell>
          <cell r="F84" t="str">
            <v>SU-4N15</v>
          </cell>
          <cell r="G84" t="str">
            <v>Clear</v>
          </cell>
          <cell r="H84">
            <v>15</v>
          </cell>
          <cell r="I84" t="str">
            <v>Mitsubishi</v>
          </cell>
          <cell r="J84"/>
          <cell r="K84"/>
          <cell r="L84" t="str">
            <v>Box 2217</v>
          </cell>
          <cell r="M84" t="str">
            <v>Blue</v>
          </cell>
        </row>
        <row r="85">
          <cell r="D85" t="str">
            <v>1130A228-P10</v>
          </cell>
          <cell r="E85" t="str">
            <v>GEAR  CRANKSHAFT</v>
          </cell>
          <cell r="F85" t="str">
            <v>G-CAR(4N15)</v>
          </cell>
          <cell r="G85" t="str">
            <v>Clear</v>
          </cell>
          <cell r="H85">
            <v>15</v>
          </cell>
          <cell r="I85" t="str">
            <v>Mitsubishi</v>
          </cell>
          <cell r="J85"/>
          <cell r="K85"/>
          <cell r="L85" t="str">
            <v>Box 2217</v>
          </cell>
          <cell r="M85" t="str">
            <v>Blue</v>
          </cell>
        </row>
        <row r="86">
          <cell r="D86" t="str">
            <v>J123-13700-EX</v>
          </cell>
          <cell r="E86" t="str">
            <v>FLANGE</v>
          </cell>
          <cell r="F86" t="str">
            <v>4N15</v>
          </cell>
          <cell r="G86" t="str">
            <v>Blue</v>
          </cell>
          <cell r="H86">
            <v>60</v>
          </cell>
          <cell r="I86"/>
          <cell r="J86"/>
          <cell r="K86"/>
          <cell r="L86" t="str">
            <v>Box 4001</v>
          </cell>
          <cell r="M86" t="str">
            <v>Green</v>
          </cell>
        </row>
        <row r="87">
          <cell r="D87" t="str">
            <v>SC05S400002</v>
          </cell>
          <cell r="E87" t="str">
            <v>COMPRESSOR HOUSING INSERT RING MACHINING</v>
          </cell>
          <cell r="F87" t="str">
            <v>RHS4C</v>
          </cell>
          <cell r="G87" t="str">
            <v>Blue</v>
          </cell>
          <cell r="H87">
            <v>120</v>
          </cell>
          <cell r="I87"/>
          <cell r="J87"/>
          <cell r="K87"/>
          <cell r="L87" t="str">
            <v>Box 917</v>
          </cell>
          <cell r="M87" t="str">
            <v>Blue</v>
          </cell>
        </row>
        <row r="88">
          <cell r="D88" t="str">
            <v>13021A030P-LP</v>
          </cell>
          <cell r="E88" t="str">
            <v>SPROCKET-CRANKSHAFT</v>
          </cell>
          <cell r="F88" t="str">
            <v>4N16</v>
          </cell>
          <cell r="G88" t="str">
            <v>White</v>
          </cell>
          <cell r="H88">
            <v>24</v>
          </cell>
          <cell r="I88" t="str">
            <v>Mitsubishi</v>
          </cell>
          <cell r="J88"/>
          <cell r="K88"/>
          <cell r="L88" t="str">
            <v>Box 2217</v>
          </cell>
          <cell r="M88" t="str">
            <v>Blue</v>
          </cell>
        </row>
        <row r="89">
          <cell r="D89" t="str">
            <v>MA511-1002</v>
          </cell>
          <cell r="E89" t="str">
            <v>GEAR DRIVE</v>
          </cell>
          <cell r="F89" t="str">
            <v>C92</v>
          </cell>
          <cell r="G89" t="str">
            <v>White</v>
          </cell>
          <cell r="H89">
            <v>30</v>
          </cell>
          <cell r="I89" t="str">
            <v>Kubota</v>
          </cell>
          <cell r="J89"/>
          <cell r="K89"/>
          <cell r="L89" t="str">
            <v>Box 2217</v>
          </cell>
          <cell r="M89" t="str">
            <v>Blue</v>
          </cell>
        </row>
        <row r="90">
          <cell r="D90" t="str">
            <v>J105-19200</v>
          </cell>
          <cell r="E90" t="str">
            <v>BODY W/P</v>
          </cell>
          <cell r="F90" t="str">
            <v>4JG2T</v>
          </cell>
          <cell r="G90" t="str">
            <v>Black</v>
          </cell>
          <cell r="H90">
            <v>10</v>
          </cell>
          <cell r="I90"/>
          <cell r="J90"/>
          <cell r="K90"/>
          <cell r="L90" t="str">
            <v>Box 1026</v>
          </cell>
          <cell r="M90" t="str">
            <v>Blue</v>
          </cell>
        </row>
        <row r="91">
          <cell r="D91" t="str">
            <v>L156-12000</v>
          </cell>
          <cell r="E91" t="str">
            <v>GEAR ASSY;driven</v>
          </cell>
          <cell r="F91" t="str">
            <v>ES01 O/P</v>
          </cell>
          <cell r="G91" t="str">
            <v>White</v>
          </cell>
          <cell r="H91">
            <v>15</v>
          </cell>
          <cell r="I91"/>
          <cell r="J91"/>
          <cell r="K91"/>
          <cell r="L91" t="str">
            <v>Box 2217</v>
          </cell>
          <cell r="M91" t="str">
            <v>Blue</v>
          </cell>
        </row>
        <row r="92">
          <cell r="D92" t="str">
            <v>L354-04120</v>
          </cell>
          <cell r="E92" t="str">
            <v>ROTOR SHAFT ASSY</v>
          </cell>
          <cell r="F92" t="str">
            <v>ES30</v>
          </cell>
          <cell r="G92" t="str">
            <v>Brown</v>
          </cell>
          <cell r="H92">
            <v>20</v>
          </cell>
          <cell r="I92"/>
          <cell r="J92"/>
          <cell r="K92"/>
          <cell r="L92" t="str">
            <v>Box 2217</v>
          </cell>
          <cell r="M92" t="str">
            <v>Blue</v>
          </cell>
        </row>
        <row r="93">
          <cell r="D93" t="str">
            <v>L120-12740-P10</v>
          </cell>
          <cell r="E93" t="str">
            <v>GEAR drive</v>
          </cell>
          <cell r="F93" t="str">
            <v>ES01</v>
          </cell>
          <cell r="G93" t="str">
            <v>Blue</v>
          </cell>
          <cell r="H93">
            <v>45</v>
          </cell>
          <cell r="I93"/>
          <cell r="J93"/>
          <cell r="K93"/>
          <cell r="L93" t="str">
            <v>Box 2217</v>
          </cell>
          <cell r="M93" t="str">
            <v>Blue</v>
          </cell>
        </row>
        <row r="94">
          <cell r="D94" t="str">
            <v>L120-12720</v>
          </cell>
          <cell r="E94" t="str">
            <v>GEAR</v>
          </cell>
          <cell r="F94" t="str">
            <v>EJ50</v>
          </cell>
          <cell r="G94" t="str">
            <v>Blue</v>
          </cell>
          <cell r="H94">
            <v>45</v>
          </cell>
          <cell r="I94"/>
          <cell r="J94"/>
          <cell r="K94"/>
          <cell r="L94" t="str">
            <v>Box 2217</v>
          </cell>
          <cell r="M94" t="str">
            <v>Green</v>
          </cell>
        </row>
        <row r="95">
          <cell r="D95" t="str">
            <v>L120-12720-P10</v>
          </cell>
          <cell r="E95" t="str">
            <v>GEAR</v>
          </cell>
          <cell r="F95" t="str">
            <v>EJ50</v>
          </cell>
          <cell r="G95" t="str">
            <v>Blue</v>
          </cell>
          <cell r="H95">
            <v>45</v>
          </cell>
          <cell r="I95"/>
          <cell r="J95"/>
          <cell r="K95"/>
          <cell r="L95" t="str">
            <v>Box 2217</v>
          </cell>
          <cell r="M95" t="str">
            <v>Green</v>
          </cell>
        </row>
        <row r="96">
          <cell r="D96" t="str">
            <v>755185-4420</v>
          </cell>
          <cell r="E96" t="str">
            <v>GEAR CRANK</v>
          </cell>
          <cell r="F96" t="str">
            <v>ES30</v>
          </cell>
          <cell r="G96" t="str">
            <v>Clear</v>
          </cell>
          <cell r="H96">
            <v>15</v>
          </cell>
          <cell r="I96"/>
          <cell r="J96"/>
          <cell r="K96"/>
          <cell r="L96" t="str">
            <v>Box IS-04</v>
          </cell>
          <cell r="M96" t="str">
            <v>Gray</v>
          </cell>
        </row>
        <row r="97">
          <cell r="D97" t="str">
            <v>755185-4430</v>
          </cell>
          <cell r="E97" t="str">
            <v>GEAR SUPPLY PUMP</v>
          </cell>
          <cell r="F97" t="str">
            <v>ES30</v>
          </cell>
          <cell r="G97" t="str">
            <v>Clear</v>
          </cell>
          <cell r="H97">
            <v>15</v>
          </cell>
          <cell r="I97"/>
          <cell r="J97"/>
          <cell r="K97"/>
          <cell r="L97" t="str">
            <v>Box IS-04</v>
          </cell>
          <cell r="M97" t="str">
            <v>Gray</v>
          </cell>
        </row>
        <row r="98">
          <cell r="D98" t="str">
            <v>21010A080P</v>
          </cell>
          <cell r="E98" t="str">
            <v>WATER PUMP ASSY</v>
          </cell>
          <cell r="F98" t="str">
            <v>4N16(5K45/5K00)</v>
          </cell>
          <cell r="G98" t="str">
            <v>White</v>
          </cell>
          <cell r="H98">
            <v>4</v>
          </cell>
          <cell r="I98" t="str">
            <v>Mitsubishi</v>
          </cell>
          <cell r="J98"/>
          <cell r="K98"/>
          <cell r="L98" t="str">
            <v>Box 917</v>
          </cell>
          <cell r="M98" t="str">
            <v>Blue</v>
          </cell>
        </row>
        <row r="99">
          <cell r="D99" t="str">
            <v>92614D000P</v>
          </cell>
          <cell r="E99" t="str">
            <v>BRKT-COMPR</v>
          </cell>
          <cell r="F99" t="str">
            <v>4N16(24MY 5K45/5K00)</v>
          </cell>
          <cell r="G99" t="str">
            <v>Blue</v>
          </cell>
          <cell r="H99">
            <v>12</v>
          </cell>
          <cell r="I99" t="str">
            <v>Mitsubishi</v>
          </cell>
          <cell r="J99"/>
          <cell r="K99"/>
          <cell r="L99" t="str">
            <v>Box 917</v>
          </cell>
          <cell r="M99" t="str">
            <v>Blue</v>
          </cell>
        </row>
        <row r="100">
          <cell r="D100" t="str">
            <v>755248-6170</v>
          </cell>
          <cell r="E100" t="str">
            <v>WATER PUMP ASSY</v>
          </cell>
          <cell r="F100" t="str">
            <v>ES37</v>
          </cell>
          <cell r="G100" t="str">
            <v>White</v>
          </cell>
          <cell r="H100">
            <v>5</v>
          </cell>
          <cell r="I100"/>
          <cell r="J100"/>
          <cell r="K100"/>
          <cell r="L100" t="str">
            <v>Box IS-05</v>
          </cell>
          <cell r="M100" t="str">
            <v>Gray</v>
          </cell>
        </row>
        <row r="101"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</row>
        <row r="102"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</row>
        <row r="103"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</row>
        <row r="104"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</row>
        <row r="105"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</row>
        <row r="106"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</row>
        <row r="107"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</row>
        <row r="108"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</row>
        <row r="109"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</row>
        <row r="110"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</row>
        <row r="111"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</row>
        <row r="112"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</row>
        <row r="113"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</row>
        <row r="114"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</row>
        <row r="115"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91C358C-137D-4089-816A-CD4D197282B5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42d73870-74b2-49ff-a3f5-122999e60561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D62B1-F919-4E22-BFAE-EFDD2B5A9270}">
  <dimension ref="A1:U53"/>
  <sheetViews>
    <sheetView tabSelected="1" zoomScale="85" zoomScaleNormal="85" workbookViewId="0">
      <selection activeCell="W22" sqref="W22"/>
    </sheetView>
  </sheetViews>
  <sheetFormatPr defaultRowHeight="14.25" x14ac:dyDescent="0.2"/>
  <cols>
    <col min="1" max="1" width="6.75" style="5" bestFit="1" customWidth="1"/>
    <col min="2" max="2" width="13.125" style="5" bestFit="1" customWidth="1"/>
    <col min="3" max="3" width="11.875" style="5" bestFit="1" customWidth="1"/>
    <col min="4" max="4" width="21.5" style="5" bestFit="1" customWidth="1"/>
    <col min="5" max="5" width="17.125" style="5" bestFit="1" customWidth="1"/>
    <col min="6" max="6" width="7.125" style="5" bestFit="1" customWidth="1"/>
    <col min="7" max="7" width="7.75" style="5" bestFit="1" customWidth="1"/>
    <col min="8" max="8" width="7.5" style="5" bestFit="1" customWidth="1"/>
    <col min="9" max="9" width="8.125" style="5" bestFit="1" customWidth="1"/>
    <col min="10" max="10" width="7.875" style="5" bestFit="1" customWidth="1"/>
    <col min="11" max="17" width="7.75" style="5" bestFit="1" customWidth="1"/>
    <col min="18" max="18" width="7.5" style="5" bestFit="1" customWidth="1"/>
    <col min="19" max="19" width="8.25" style="5" bestFit="1" customWidth="1"/>
    <col min="20" max="20" width="19.375" style="5" bestFit="1" customWidth="1"/>
    <col min="21" max="21" width="7.375" style="5" bestFit="1" customWidth="1"/>
    <col min="22" max="16384" width="9" style="5"/>
  </cols>
  <sheetData>
    <row r="1" spans="1:21" x14ac:dyDescent="0.2">
      <c r="G1" s="99" t="s">
        <v>133</v>
      </c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1:21" ht="15.75" x14ac:dyDescent="0.2">
      <c r="A2" s="2" t="s">
        <v>40</v>
      </c>
      <c r="B2" s="2" t="s">
        <v>127</v>
      </c>
      <c r="C2" s="2" t="s">
        <v>128</v>
      </c>
      <c r="D2" s="2" t="s">
        <v>129</v>
      </c>
      <c r="E2" s="2" t="s">
        <v>130</v>
      </c>
      <c r="F2" s="2" t="s">
        <v>45</v>
      </c>
      <c r="G2" s="3" t="s">
        <v>41</v>
      </c>
      <c r="H2" s="3" t="s">
        <v>116</v>
      </c>
      <c r="I2" s="3" t="s">
        <v>117</v>
      </c>
      <c r="J2" s="3" t="s">
        <v>118</v>
      </c>
      <c r="K2" s="3" t="s">
        <v>119</v>
      </c>
      <c r="L2" s="3" t="s">
        <v>120</v>
      </c>
      <c r="M2" s="3" t="s">
        <v>121</v>
      </c>
      <c r="N2" s="3" t="s">
        <v>122</v>
      </c>
      <c r="O2" s="3" t="s">
        <v>123</v>
      </c>
      <c r="P2" s="3" t="s">
        <v>124</v>
      </c>
      <c r="Q2" s="3" t="s">
        <v>125</v>
      </c>
      <c r="R2" s="3" t="s">
        <v>126</v>
      </c>
      <c r="S2" s="31" t="s">
        <v>131</v>
      </c>
      <c r="T2" s="4" t="s">
        <v>43</v>
      </c>
      <c r="U2" s="4" t="s">
        <v>42</v>
      </c>
    </row>
    <row r="3" spans="1:21" ht="15" x14ac:dyDescent="0.2">
      <c r="A3" s="21" t="s">
        <v>0</v>
      </c>
      <c r="B3" s="22" t="s">
        <v>1</v>
      </c>
      <c r="C3" s="22" t="s">
        <v>61</v>
      </c>
      <c r="D3" s="22" t="s">
        <v>3</v>
      </c>
      <c r="E3" s="23" t="s">
        <v>62</v>
      </c>
      <c r="F3" s="22">
        <v>5</v>
      </c>
      <c r="G3" s="24">
        <v>0</v>
      </c>
      <c r="H3" s="24">
        <v>0</v>
      </c>
      <c r="I3" s="24">
        <v>0</v>
      </c>
      <c r="J3" s="24">
        <v>0</v>
      </c>
      <c r="K3" s="24">
        <v>0</v>
      </c>
      <c r="L3" s="24">
        <v>0</v>
      </c>
      <c r="M3" s="24">
        <v>0</v>
      </c>
      <c r="N3" s="24">
        <v>0</v>
      </c>
      <c r="O3" s="24">
        <v>0</v>
      </c>
      <c r="P3" s="24">
        <v>0</v>
      </c>
      <c r="Q3" s="24">
        <v>0</v>
      </c>
      <c r="R3" s="25">
        <v>0</v>
      </c>
      <c r="S3" s="32">
        <f>SUM(G3:R3)</f>
        <v>0</v>
      </c>
      <c r="T3" s="26" t="e">
        <f>VLOOKUP(C3,'[1]Partition Code'!$D:$M,9,0)</f>
        <v>#N/A</v>
      </c>
      <c r="U3" s="26" t="e">
        <f>VLOOKUP(C3,'[1]Partition Code'!$D:$M,10,0)</f>
        <v>#N/A</v>
      </c>
    </row>
    <row r="4" spans="1:21" ht="15" x14ac:dyDescent="0.2">
      <c r="A4" s="8" t="s">
        <v>0</v>
      </c>
      <c r="B4" s="9" t="s">
        <v>1</v>
      </c>
      <c r="C4" s="10" t="s">
        <v>2</v>
      </c>
      <c r="D4" s="10" t="s">
        <v>3</v>
      </c>
      <c r="E4" s="11" t="s">
        <v>4</v>
      </c>
      <c r="F4" s="10">
        <v>6</v>
      </c>
      <c r="G4" s="12">
        <v>69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69</v>
      </c>
      <c r="O4" s="12">
        <v>0</v>
      </c>
      <c r="P4" s="12">
        <v>0</v>
      </c>
      <c r="Q4" s="12">
        <v>0</v>
      </c>
      <c r="R4" s="13">
        <v>0</v>
      </c>
      <c r="S4" s="32">
        <f t="shared" ref="S4:S50" si="0">SUM(G4:R4)</f>
        <v>138</v>
      </c>
      <c r="T4" s="4" t="str">
        <f>VLOOKUP(C4,'[1]Partition Code'!$D:$M,9,0)</f>
        <v>Box 1026</v>
      </c>
      <c r="U4" s="4" t="str">
        <f>VLOOKUP(C4,'[1]Partition Code'!$D:$M,10,0)</f>
        <v>Blue</v>
      </c>
    </row>
    <row r="5" spans="1:21" ht="15" x14ac:dyDescent="0.2">
      <c r="A5" s="27" t="s">
        <v>0</v>
      </c>
      <c r="B5" s="28" t="s">
        <v>1</v>
      </c>
      <c r="C5" s="28" t="s">
        <v>63</v>
      </c>
      <c r="D5" s="28" t="s">
        <v>3</v>
      </c>
      <c r="E5" s="28" t="s">
        <v>64</v>
      </c>
      <c r="F5" s="28">
        <v>5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  <c r="P5" s="24">
        <v>0</v>
      </c>
      <c r="Q5" s="24">
        <v>0</v>
      </c>
      <c r="R5" s="25">
        <v>0</v>
      </c>
      <c r="S5" s="32">
        <f t="shared" si="0"/>
        <v>0</v>
      </c>
      <c r="T5" s="26" t="e">
        <f>VLOOKUP(C5,'[1]Partition Code'!$D:$M,9,0)</f>
        <v>#N/A</v>
      </c>
      <c r="U5" s="26" t="e">
        <f>VLOOKUP(C5,'[1]Partition Code'!$D:$M,10,0)</f>
        <v>#N/A</v>
      </c>
    </row>
    <row r="6" spans="1:21" ht="15" x14ac:dyDescent="0.2">
      <c r="A6" s="16" t="s">
        <v>0</v>
      </c>
      <c r="B6" s="17" t="s">
        <v>1</v>
      </c>
      <c r="C6" s="17" t="s">
        <v>65</v>
      </c>
      <c r="D6" s="17" t="s">
        <v>6</v>
      </c>
      <c r="E6" s="17" t="s">
        <v>23</v>
      </c>
      <c r="F6" s="17">
        <v>10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60</v>
      </c>
      <c r="O6" s="6">
        <v>0</v>
      </c>
      <c r="P6" s="6">
        <v>0</v>
      </c>
      <c r="Q6" s="6">
        <v>0</v>
      </c>
      <c r="R6" s="7">
        <v>0</v>
      </c>
      <c r="S6" s="32">
        <f t="shared" si="0"/>
        <v>60</v>
      </c>
      <c r="T6" s="4" t="str">
        <f>VLOOKUP(C6,'[1]Partition Code'!$D:$M,9,0)</f>
        <v>Box 1026</v>
      </c>
      <c r="U6" s="4" t="str">
        <f>VLOOKUP(C6,'[1]Partition Code'!$D:$M,10,0)</f>
        <v>Blue</v>
      </c>
    </row>
    <row r="7" spans="1:21" ht="15" x14ac:dyDescent="0.2">
      <c r="A7" s="14" t="s">
        <v>0</v>
      </c>
      <c r="B7" s="15" t="s">
        <v>1</v>
      </c>
      <c r="C7" s="15" t="s">
        <v>66</v>
      </c>
      <c r="D7" s="15" t="s">
        <v>6</v>
      </c>
      <c r="E7" s="15" t="s">
        <v>67</v>
      </c>
      <c r="F7" s="15">
        <v>10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60</v>
      </c>
      <c r="P7" s="6">
        <v>0</v>
      </c>
      <c r="Q7" s="6">
        <v>0</v>
      </c>
      <c r="R7" s="7">
        <v>0</v>
      </c>
      <c r="S7" s="32">
        <f t="shared" si="0"/>
        <v>60</v>
      </c>
      <c r="T7" s="4" t="str">
        <f>VLOOKUP(C7,'[1]Partition Code'!$D:$M,9,0)</f>
        <v>Box 1026</v>
      </c>
      <c r="U7" s="4" t="str">
        <f>VLOOKUP(C7,'[1]Partition Code'!$D:$M,10,0)</f>
        <v>Blue</v>
      </c>
    </row>
    <row r="8" spans="1:21" ht="15" x14ac:dyDescent="0.2">
      <c r="A8" s="8" t="s">
        <v>0</v>
      </c>
      <c r="B8" s="9" t="s">
        <v>1</v>
      </c>
      <c r="C8" s="10" t="s">
        <v>5</v>
      </c>
      <c r="D8" s="10" t="s">
        <v>6</v>
      </c>
      <c r="E8" s="10" t="s">
        <v>7</v>
      </c>
      <c r="F8" s="10">
        <v>10</v>
      </c>
      <c r="G8" s="12">
        <v>60</v>
      </c>
      <c r="H8" s="12">
        <v>60</v>
      </c>
      <c r="I8" s="12">
        <v>0</v>
      </c>
      <c r="J8" s="12">
        <v>0</v>
      </c>
      <c r="K8" s="12">
        <v>60</v>
      </c>
      <c r="L8" s="12">
        <v>60</v>
      </c>
      <c r="M8" s="12">
        <v>60</v>
      </c>
      <c r="N8" s="12">
        <v>0</v>
      </c>
      <c r="O8" s="12">
        <v>60</v>
      </c>
      <c r="P8" s="12">
        <v>0</v>
      </c>
      <c r="Q8" s="12">
        <v>0</v>
      </c>
      <c r="R8" s="13">
        <v>60</v>
      </c>
      <c r="S8" s="32">
        <f t="shared" si="0"/>
        <v>420</v>
      </c>
      <c r="T8" s="4" t="str">
        <f>VLOOKUP(C8,'[1]Partition Code'!$D:$M,9,0)</f>
        <v>Box 917</v>
      </c>
      <c r="U8" s="4" t="str">
        <f>VLOOKUP(C8,'[1]Partition Code'!$D:$M,10,0)</f>
        <v>Blue</v>
      </c>
    </row>
    <row r="9" spans="1:21" ht="15" x14ac:dyDescent="0.2">
      <c r="A9" s="14" t="s">
        <v>0</v>
      </c>
      <c r="B9" s="15" t="s">
        <v>1</v>
      </c>
      <c r="C9" s="15" t="s">
        <v>68</v>
      </c>
      <c r="D9" s="15" t="s">
        <v>18</v>
      </c>
      <c r="E9" s="15" t="s">
        <v>69</v>
      </c>
      <c r="F9" s="15">
        <v>5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7">
        <v>0</v>
      </c>
      <c r="S9" s="32">
        <f t="shared" si="0"/>
        <v>0</v>
      </c>
      <c r="T9" s="4" t="str">
        <f>VLOOKUP(C9,'[1]Partition Code'!$D:$M,9,0)</f>
        <v>Box 917</v>
      </c>
      <c r="U9" s="4" t="str">
        <f>VLOOKUP(C9,'[1]Partition Code'!$D:$M,10,0)</f>
        <v>Blue</v>
      </c>
    </row>
    <row r="10" spans="1:21" ht="15" x14ac:dyDescent="0.2">
      <c r="A10" s="16" t="s">
        <v>0</v>
      </c>
      <c r="B10" s="17" t="s">
        <v>8</v>
      </c>
      <c r="C10" s="17" t="s">
        <v>70</v>
      </c>
      <c r="D10" s="17" t="s">
        <v>71</v>
      </c>
      <c r="E10" s="17" t="s">
        <v>72</v>
      </c>
      <c r="F10" s="17">
        <v>5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26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7">
        <v>0</v>
      </c>
      <c r="S10" s="32">
        <f t="shared" si="0"/>
        <v>26</v>
      </c>
      <c r="T10" s="4" t="str">
        <f>VLOOKUP(C10,'[1]Partition Code'!$D:$M,9,0)</f>
        <v>Box 2541</v>
      </c>
      <c r="U10" s="4" t="str">
        <f>VLOOKUP(C10,'[1]Partition Code'!$D:$M,10,0)</f>
        <v>Blue</v>
      </c>
    </row>
    <row r="11" spans="1:21" ht="15" x14ac:dyDescent="0.2">
      <c r="A11" s="14" t="s">
        <v>0</v>
      </c>
      <c r="B11" s="15" t="s">
        <v>8</v>
      </c>
      <c r="C11" s="15" t="s">
        <v>73</v>
      </c>
      <c r="D11" s="15" t="s">
        <v>10</v>
      </c>
      <c r="E11" s="18">
        <v>3</v>
      </c>
      <c r="F11" s="15">
        <v>5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7">
        <v>26</v>
      </c>
      <c r="S11" s="32">
        <f t="shared" si="0"/>
        <v>26</v>
      </c>
      <c r="T11" s="4" t="str">
        <f>VLOOKUP(C11,'[1]Partition Code'!$D:$M,9,0)</f>
        <v>Box 2541</v>
      </c>
      <c r="U11" s="4" t="str">
        <f>VLOOKUP(C11,'[1]Partition Code'!$D:$M,10,0)</f>
        <v>Blue</v>
      </c>
    </row>
    <row r="12" spans="1:21" ht="15" x14ac:dyDescent="0.2">
      <c r="A12" s="8" t="s">
        <v>0</v>
      </c>
      <c r="B12" s="9" t="s">
        <v>8</v>
      </c>
      <c r="C12" s="10" t="s">
        <v>9</v>
      </c>
      <c r="D12" s="10" t="s">
        <v>10</v>
      </c>
      <c r="E12" s="10" t="s">
        <v>11</v>
      </c>
      <c r="F12" s="10">
        <v>5</v>
      </c>
      <c r="G12" s="12">
        <v>32</v>
      </c>
      <c r="H12" s="12">
        <v>32</v>
      </c>
      <c r="I12" s="12">
        <v>0</v>
      </c>
      <c r="J12" s="12">
        <v>0</v>
      </c>
      <c r="K12" s="12">
        <v>32</v>
      </c>
      <c r="L12" s="12">
        <v>0</v>
      </c>
      <c r="M12" s="12">
        <v>32</v>
      </c>
      <c r="N12" s="12">
        <v>32</v>
      </c>
      <c r="O12" s="12">
        <v>32</v>
      </c>
      <c r="P12" s="12">
        <v>0</v>
      </c>
      <c r="Q12" s="12">
        <v>0</v>
      </c>
      <c r="R12" s="13">
        <v>0</v>
      </c>
      <c r="S12" s="32">
        <f t="shared" si="0"/>
        <v>192</v>
      </c>
      <c r="T12" s="4" t="str">
        <f>VLOOKUP(C12,'[1]Partition Code'!$D:$M,9,0)</f>
        <v>Box 2541</v>
      </c>
      <c r="U12" s="4" t="str">
        <f>VLOOKUP(C12,'[1]Partition Code'!$D:$M,10,0)</f>
        <v>Blue</v>
      </c>
    </row>
    <row r="13" spans="1:21" ht="15" x14ac:dyDescent="0.2">
      <c r="A13" s="14" t="s">
        <v>0</v>
      </c>
      <c r="B13" s="15" t="s">
        <v>46</v>
      </c>
      <c r="C13" s="15" t="s">
        <v>47</v>
      </c>
      <c r="D13" s="15" t="s">
        <v>18</v>
      </c>
      <c r="E13" s="15" t="s">
        <v>39</v>
      </c>
      <c r="F13" s="15">
        <v>5</v>
      </c>
      <c r="G13" s="6">
        <v>0</v>
      </c>
      <c r="H13" s="6">
        <v>115</v>
      </c>
      <c r="I13" s="6">
        <v>0</v>
      </c>
      <c r="J13" s="6">
        <v>0</v>
      </c>
      <c r="K13" s="6">
        <v>115</v>
      </c>
      <c r="L13" s="6">
        <v>54</v>
      </c>
      <c r="M13" s="6">
        <v>115</v>
      </c>
      <c r="N13" s="6">
        <v>54</v>
      </c>
      <c r="O13" s="6">
        <v>0</v>
      </c>
      <c r="P13" s="6">
        <v>0</v>
      </c>
      <c r="Q13" s="6">
        <v>0</v>
      </c>
      <c r="R13" s="7">
        <v>0</v>
      </c>
      <c r="S13" s="32">
        <f t="shared" si="0"/>
        <v>453</v>
      </c>
      <c r="T13" s="4" t="str">
        <f>VLOOKUP(C13,'[1]Partition Code'!$D:$M,9,0)</f>
        <v>Box IS-05</v>
      </c>
      <c r="U13" s="4" t="str">
        <f>VLOOKUP(C13,'[1]Partition Code'!$D:$M,10,0)</f>
        <v>Gray</v>
      </c>
    </row>
    <row r="14" spans="1:21" ht="15" x14ac:dyDescent="0.2">
      <c r="A14" s="29" t="s">
        <v>0</v>
      </c>
      <c r="B14" s="30" t="s">
        <v>46</v>
      </c>
      <c r="C14" s="30" t="s">
        <v>74</v>
      </c>
      <c r="D14" s="30" t="s">
        <v>18</v>
      </c>
      <c r="E14" s="30" t="s">
        <v>39</v>
      </c>
      <c r="F14" s="30">
        <v>5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5">
        <v>0</v>
      </c>
      <c r="S14" s="32">
        <f t="shared" si="0"/>
        <v>0</v>
      </c>
      <c r="T14" s="26" t="e">
        <f>VLOOKUP(C14,'[1]Partition Code'!$D:$M,9,0)</f>
        <v>#N/A</v>
      </c>
      <c r="U14" s="26" t="e">
        <f>VLOOKUP(C14,'[1]Partition Code'!$D:$M,10,0)</f>
        <v>#N/A</v>
      </c>
    </row>
    <row r="15" spans="1:21" ht="15" x14ac:dyDescent="0.2">
      <c r="A15" s="27" t="s">
        <v>0</v>
      </c>
      <c r="B15" s="28" t="s">
        <v>46</v>
      </c>
      <c r="C15" s="28" t="s">
        <v>75</v>
      </c>
      <c r="D15" s="28" t="s">
        <v>18</v>
      </c>
      <c r="E15" s="28" t="s">
        <v>76</v>
      </c>
      <c r="F15" s="28">
        <v>10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5">
        <v>0</v>
      </c>
      <c r="S15" s="32">
        <f t="shared" si="0"/>
        <v>0</v>
      </c>
      <c r="T15" s="26" t="e">
        <f>VLOOKUP(C15,'[1]Partition Code'!$D:$M,9,0)</f>
        <v>#N/A</v>
      </c>
      <c r="U15" s="26" t="e">
        <f>VLOOKUP(C15,'[1]Partition Code'!$D:$M,10,0)</f>
        <v>#N/A</v>
      </c>
    </row>
    <row r="16" spans="1:21" ht="15" x14ac:dyDescent="0.2">
      <c r="A16" s="16" t="s">
        <v>0</v>
      </c>
      <c r="B16" s="17" t="s">
        <v>46</v>
      </c>
      <c r="C16" s="17" t="s">
        <v>48</v>
      </c>
      <c r="D16" s="17" t="s">
        <v>49</v>
      </c>
      <c r="E16" s="17" t="s">
        <v>50</v>
      </c>
      <c r="F16" s="17">
        <v>6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7">
        <v>0</v>
      </c>
      <c r="S16" s="32">
        <f t="shared" si="0"/>
        <v>1</v>
      </c>
      <c r="T16" s="4" t="str">
        <f>VLOOKUP(C16,'[1]Partition Code'!$D:$M,9,0)</f>
        <v>Box 1026</v>
      </c>
      <c r="U16" s="4" t="str">
        <f>VLOOKUP(C16,'[1]Partition Code'!$D:$M,10,0)</f>
        <v>Blue</v>
      </c>
    </row>
    <row r="17" spans="1:21" ht="15" x14ac:dyDescent="0.2">
      <c r="A17" s="8" t="s">
        <v>0</v>
      </c>
      <c r="B17" s="9" t="s">
        <v>12</v>
      </c>
      <c r="C17" s="10" t="s">
        <v>13</v>
      </c>
      <c r="D17" s="10" t="s">
        <v>14</v>
      </c>
      <c r="E17" s="10" t="s">
        <v>15</v>
      </c>
      <c r="F17" s="10">
        <v>60</v>
      </c>
      <c r="G17" s="12">
        <v>16</v>
      </c>
      <c r="H17" s="12">
        <v>0</v>
      </c>
      <c r="I17" s="12">
        <v>0</v>
      </c>
      <c r="J17" s="12">
        <v>0</v>
      </c>
      <c r="K17" s="12">
        <v>0</v>
      </c>
      <c r="L17" s="12">
        <v>16</v>
      </c>
      <c r="M17" s="12">
        <v>0</v>
      </c>
      <c r="N17" s="12">
        <v>0</v>
      </c>
      <c r="O17" s="12">
        <v>16</v>
      </c>
      <c r="P17" s="12">
        <v>0</v>
      </c>
      <c r="Q17" s="12">
        <v>0</v>
      </c>
      <c r="R17" s="13">
        <v>0</v>
      </c>
      <c r="S17" s="32">
        <f t="shared" si="0"/>
        <v>48</v>
      </c>
      <c r="T17" s="4" t="str">
        <f>VLOOKUP(C17,'[1]Partition Code'!$D:$M,9,0)</f>
        <v>Box 4001</v>
      </c>
      <c r="U17" s="4" t="str">
        <f>VLOOKUP(C17,'[1]Partition Code'!$D:$M,10,0)</f>
        <v>Green</v>
      </c>
    </row>
    <row r="18" spans="1:21" ht="15" x14ac:dyDescent="0.2">
      <c r="A18" s="29" t="s">
        <v>0</v>
      </c>
      <c r="B18" s="30" t="s">
        <v>12</v>
      </c>
      <c r="C18" s="30" t="s">
        <v>77</v>
      </c>
      <c r="D18" s="30" t="s">
        <v>14</v>
      </c>
      <c r="E18" s="30" t="s">
        <v>78</v>
      </c>
      <c r="F18" s="30">
        <v>60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5">
        <v>0</v>
      </c>
      <c r="S18" s="32">
        <f t="shared" si="0"/>
        <v>0</v>
      </c>
      <c r="T18" s="26" t="e">
        <f>VLOOKUP(C18,'[1]Partition Code'!$D:$M,9,0)</f>
        <v>#N/A</v>
      </c>
      <c r="U18" s="26" t="e">
        <f>VLOOKUP(C18,'[1]Partition Code'!$D:$M,10,0)</f>
        <v>#N/A</v>
      </c>
    </row>
    <row r="19" spans="1:21" ht="15" x14ac:dyDescent="0.2">
      <c r="A19" s="27" t="s">
        <v>0</v>
      </c>
      <c r="B19" s="28" t="s">
        <v>79</v>
      </c>
      <c r="C19" s="28" t="s">
        <v>80</v>
      </c>
      <c r="D19" s="28" t="s">
        <v>55</v>
      </c>
      <c r="E19" s="28" t="s">
        <v>81</v>
      </c>
      <c r="F19" s="28">
        <v>10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5">
        <v>0</v>
      </c>
      <c r="S19" s="32">
        <f t="shared" si="0"/>
        <v>0</v>
      </c>
      <c r="T19" s="26" t="e">
        <f>VLOOKUP(C19,'[1]Partition Code'!$D:$M,9,0)</f>
        <v>#N/A</v>
      </c>
      <c r="U19" s="26" t="e">
        <f>VLOOKUP(C19,'[1]Partition Code'!$D:$M,10,0)</f>
        <v>#N/A</v>
      </c>
    </row>
    <row r="20" spans="1:21" ht="15" x14ac:dyDescent="0.2">
      <c r="A20" s="16" t="s">
        <v>0</v>
      </c>
      <c r="B20" s="17" t="s">
        <v>79</v>
      </c>
      <c r="C20" s="17" t="s">
        <v>82</v>
      </c>
      <c r="D20" s="17" t="s">
        <v>83</v>
      </c>
      <c r="E20" s="17" t="s">
        <v>84</v>
      </c>
      <c r="F20" s="17">
        <v>10</v>
      </c>
      <c r="G20" s="6">
        <v>0</v>
      </c>
      <c r="H20" s="6">
        <v>0</v>
      </c>
      <c r="I20" s="6">
        <v>0</v>
      </c>
      <c r="J20" s="6">
        <v>0</v>
      </c>
      <c r="K20" s="6">
        <v>20</v>
      </c>
      <c r="L20" s="6">
        <v>10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7">
        <v>0</v>
      </c>
      <c r="S20" s="32">
        <f t="shared" si="0"/>
        <v>30</v>
      </c>
      <c r="T20" s="4" t="e">
        <f>VLOOKUP(C20,'[1]Partition Code'!$D:$M,9,0)</f>
        <v>#N/A</v>
      </c>
      <c r="U20" s="4" t="e">
        <f>VLOOKUP(C20,'[1]Partition Code'!$D:$M,10,0)</f>
        <v>#N/A</v>
      </c>
    </row>
    <row r="21" spans="1:21" ht="15" x14ac:dyDescent="0.2">
      <c r="A21" s="14" t="s">
        <v>0</v>
      </c>
      <c r="B21" s="15" t="s">
        <v>79</v>
      </c>
      <c r="C21" s="15" t="s">
        <v>85</v>
      </c>
      <c r="D21" s="15" t="s">
        <v>26</v>
      </c>
      <c r="E21" s="15" t="s">
        <v>78</v>
      </c>
      <c r="F21" s="15">
        <v>5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7">
        <v>0</v>
      </c>
      <c r="S21" s="32">
        <f t="shared" si="0"/>
        <v>10</v>
      </c>
      <c r="T21" s="4" t="e">
        <f>VLOOKUP(C21,'[1]Partition Code'!$D:$M,9,0)</f>
        <v>#N/A</v>
      </c>
      <c r="U21" s="4" t="e">
        <f>VLOOKUP(C21,'[1]Partition Code'!$D:$M,10,0)</f>
        <v>#N/A</v>
      </c>
    </row>
    <row r="22" spans="1:21" ht="15" x14ac:dyDescent="0.2">
      <c r="A22" s="29" t="s">
        <v>0</v>
      </c>
      <c r="B22" s="30" t="s">
        <v>16</v>
      </c>
      <c r="C22" s="30" t="s">
        <v>86</v>
      </c>
      <c r="D22" s="30" t="s">
        <v>18</v>
      </c>
      <c r="E22" s="30" t="s">
        <v>44</v>
      </c>
      <c r="F22" s="30">
        <v>5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5">
        <v>0</v>
      </c>
      <c r="S22" s="32">
        <f t="shared" si="0"/>
        <v>0</v>
      </c>
      <c r="T22" s="26" t="e">
        <f>VLOOKUP(C22,'[1]Partition Code'!$D:$M,9,0)</f>
        <v>#N/A</v>
      </c>
      <c r="U22" s="26" t="e">
        <f>VLOOKUP(C22,'[1]Partition Code'!$D:$M,10,0)</f>
        <v>#N/A</v>
      </c>
    </row>
    <row r="23" spans="1:21" ht="15" x14ac:dyDescent="0.2">
      <c r="A23" s="14" t="s">
        <v>0</v>
      </c>
      <c r="B23" s="15" t="s">
        <v>16</v>
      </c>
      <c r="C23" s="15" t="s">
        <v>51</v>
      </c>
      <c r="D23" s="15" t="s">
        <v>18</v>
      </c>
      <c r="E23" s="15" t="s">
        <v>52</v>
      </c>
      <c r="F23" s="15">
        <v>5</v>
      </c>
      <c r="G23" s="6">
        <v>0</v>
      </c>
      <c r="H23" s="6">
        <v>71</v>
      </c>
      <c r="I23" s="6">
        <v>0</v>
      </c>
      <c r="J23" s="6">
        <v>0</v>
      </c>
      <c r="K23" s="6">
        <v>71</v>
      </c>
      <c r="L23" s="6">
        <v>0</v>
      </c>
      <c r="M23" s="6">
        <v>71</v>
      </c>
      <c r="N23" s="6">
        <v>0</v>
      </c>
      <c r="O23" s="6">
        <v>71</v>
      </c>
      <c r="P23" s="6">
        <v>0</v>
      </c>
      <c r="Q23" s="6">
        <v>0</v>
      </c>
      <c r="R23" s="7">
        <v>71</v>
      </c>
      <c r="S23" s="32">
        <f t="shared" si="0"/>
        <v>355</v>
      </c>
      <c r="T23" s="4" t="str">
        <f>VLOOKUP(C23,'[1]Partition Code'!$D:$M,9,0)</f>
        <v>Box 917</v>
      </c>
      <c r="U23" s="4" t="str">
        <f>VLOOKUP(C23,'[1]Partition Code'!$D:$M,10,0)</f>
        <v>Blue</v>
      </c>
    </row>
    <row r="24" spans="1:21" ht="15" x14ac:dyDescent="0.2">
      <c r="A24" s="16" t="s">
        <v>0</v>
      </c>
      <c r="B24" s="17" t="s">
        <v>16</v>
      </c>
      <c r="C24" s="17" t="s">
        <v>87</v>
      </c>
      <c r="D24" s="17" t="s">
        <v>18</v>
      </c>
      <c r="E24" s="17" t="s">
        <v>88</v>
      </c>
      <c r="F24" s="17">
        <v>5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7">
        <v>0</v>
      </c>
      <c r="S24" s="32">
        <f t="shared" si="0"/>
        <v>0</v>
      </c>
      <c r="T24" s="4" t="str">
        <f>VLOOKUP(C24,'[1]Partition Code'!$D:$M,9,0)</f>
        <v>Box IS-04</v>
      </c>
      <c r="U24" s="4" t="str">
        <f>VLOOKUP(C24,'[1]Partition Code'!$D:$M,10,0)</f>
        <v>Gray</v>
      </c>
    </row>
    <row r="25" spans="1:21" ht="15" x14ac:dyDescent="0.2">
      <c r="A25" s="8" t="s">
        <v>0</v>
      </c>
      <c r="B25" s="9" t="s">
        <v>16</v>
      </c>
      <c r="C25" s="10" t="s">
        <v>17</v>
      </c>
      <c r="D25" s="10" t="s">
        <v>18</v>
      </c>
      <c r="E25" s="10" t="s">
        <v>19</v>
      </c>
      <c r="F25" s="10">
        <v>5</v>
      </c>
      <c r="G25" s="12">
        <v>40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3">
        <v>0</v>
      </c>
      <c r="S25" s="32">
        <f t="shared" si="0"/>
        <v>40</v>
      </c>
      <c r="T25" s="4" t="str">
        <f>VLOOKUP(C25,'[1]Partition Code'!$D:$M,9,0)</f>
        <v>Box IS-05</v>
      </c>
      <c r="U25" s="4" t="str">
        <f>VLOOKUP(C25,'[1]Partition Code'!$D:$M,10,0)</f>
        <v>Gray</v>
      </c>
    </row>
    <row r="26" spans="1:21" ht="15" x14ac:dyDescent="0.2">
      <c r="A26" s="8" t="s">
        <v>0</v>
      </c>
      <c r="B26" s="9" t="s">
        <v>16</v>
      </c>
      <c r="C26" s="10" t="s">
        <v>20</v>
      </c>
      <c r="D26" s="10" t="s">
        <v>18</v>
      </c>
      <c r="E26" s="10" t="s">
        <v>15</v>
      </c>
      <c r="F26" s="10">
        <v>6</v>
      </c>
      <c r="G26" s="12">
        <v>140</v>
      </c>
      <c r="H26" s="12">
        <v>0</v>
      </c>
      <c r="I26" s="12">
        <v>0</v>
      </c>
      <c r="J26" s="12">
        <v>0</v>
      </c>
      <c r="K26" s="12">
        <v>0</v>
      </c>
      <c r="L26" s="12">
        <v>140</v>
      </c>
      <c r="M26" s="12">
        <v>0</v>
      </c>
      <c r="N26" s="12">
        <v>140</v>
      </c>
      <c r="O26" s="12">
        <v>0</v>
      </c>
      <c r="P26" s="12">
        <v>0</v>
      </c>
      <c r="Q26" s="12">
        <v>0</v>
      </c>
      <c r="R26" s="13">
        <v>140</v>
      </c>
      <c r="S26" s="32">
        <f t="shared" si="0"/>
        <v>560</v>
      </c>
      <c r="T26" s="4" t="str">
        <f>VLOOKUP(C26,'[1]Partition Code'!$D:$M,9,0)</f>
        <v>Box 1026</v>
      </c>
      <c r="U26" s="4" t="str">
        <f>VLOOKUP(C26,'[1]Partition Code'!$D:$M,10,0)</f>
        <v>Green</v>
      </c>
    </row>
    <row r="27" spans="1:21" ht="15" x14ac:dyDescent="0.2">
      <c r="A27" s="14" t="s">
        <v>0</v>
      </c>
      <c r="B27" s="15" t="s">
        <v>16</v>
      </c>
      <c r="C27" s="15" t="s">
        <v>89</v>
      </c>
      <c r="D27" s="15" t="s">
        <v>18</v>
      </c>
      <c r="E27" s="15" t="s">
        <v>78</v>
      </c>
      <c r="F27" s="15">
        <v>6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7">
        <v>0</v>
      </c>
      <c r="S27" s="32">
        <f t="shared" si="0"/>
        <v>0</v>
      </c>
      <c r="T27" s="4" t="str">
        <f>VLOOKUP(C27,'[1]Partition Code'!$D:$M,9,0)</f>
        <v>Box 1026</v>
      </c>
      <c r="U27" s="4" t="str">
        <f>VLOOKUP(C27,'[1]Partition Code'!$D:$M,10,0)</f>
        <v>Blue</v>
      </c>
    </row>
    <row r="28" spans="1:21" ht="15" x14ac:dyDescent="0.2">
      <c r="A28" s="29" t="s">
        <v>0</v>
      </c>
      <c r="B28" s="30" t="s">
        <v>16</v>
      </c>
      <c r="C28" s="30" t="s">
        <v>90</v>
      </c>
      <c r="D28" s="30" t="s">
        <v>18</v>
      </c>
      <c r="E28" s="30" t="s">
        <v>91</v>
      </c>
      <c r="F28" s="30">
        <v>6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5">
        <v>0</v>
      </c>
      <c r="S28" s="32">
        <f t="shared" si="0"/>
        <v>0</v>
      </c>
      <c r="T28" s="26" t="e">
        <f>VLOOKUP(C28,'[1]Partition Code'!$D:$M,9,0)</f>
        <v>#N/A</v>
      </c>
      <c r="U28" s="26" t="e">
        <f>VLOOKUP(C28,'[1]Partition Code'!$D:$M,10,0)</f>
        <v>#N/A</v>
      </c>
    </row>
    <row r="29" spans="1:21" ht="15" x14ac:dyDescent="0.2">
      <c r="A29" s="14" t="s">
        <v>0</v>
      </c>
      <c r="B29" s="15" t="s">
        <v>92</v>
      </c>
      <c r="C29" s="15" t="s">
        <v>93</v>
      </c>
      <c r="D29" s="15" t="s">
        <v>18</v>
      </c>
      <c r="E29" s="15" t="s">
        <v>94</v>
      </c>
      <c r="F29" s="15">
        <v>56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5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7">
        <v>0</v>
      </c>
      <c r="S29" s="32">
        <f t="shared" si="0"/>
        <v>5</v>
      </c>
      <c r="T29" s="4" t="e">
        <f>VLOOKUP(C29,'[1]Partition Code'!$D:$M,9,0)</f>
        <v>#N/A</v>
      </c>
      <c r="U29" s="4" t="e">
        <f>VLOOKUP(C29,'[1]Partition Code'!$D:$M,10,0)</f>
        <v>#N/A</v>
      </c>
    </row>
    <row r="30" spans="1:21" ht="15" x14ac:dyDescent="0.2">
      <c r="A30" s="29" t="s">
        <v>0</v>
      </c>
      <c r="B30" s="30" t="s">
        <v>92</v>
      </c>
      <c r="C30" s="30" t="s">
        <v>95</v>
      </c>
      <c r="D30" s="30" t="s">
        <v>18</v>
      </c>
      <c r="E30" s="30" t="s">
        <v>96</v>
      </c>
      <c r="F30" s="30">
        <v>56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5">
        <v>0</v>
      </c>
      <c r="S30" s="32">
        <f t="shared" si="0"/>
        <v>0</v>
      </c>
      <c r="T30" s="26" t="e">
        <f>VLOOKUP(C30,'[1]Partition Code'!$D:$M,9,0)</f>
        <v>#N/A</v>
      </c>
      <c r="U30" s="26" t="e">
        <f>VLOOKUP(C30,'[1]Partition Code'!$D:$M,10,0)</f>
        <v>#N/A</v>
      </c>
    </row>
    <row r="31" spans="1:21" ht="15" x14ac:dyDescent="0.2">
      <c r="A31" s="14" t="s">
        <v>0</v>
      </c>
      <c r="B31" s="15" t="s">
        <v>92</v>
      </c>
      <c r="C31" s="15" t="s">
        <v>97</v>
      </c>
      <c r="D31" s="15" t="s">
        <v>18</v>
      </c>
      <c r="E31" s="15" t="s">
        <v>98</v>
      </c>
      <c r="F31" s="15">
        <v>5</v>
      </c>
      <c r="G31" s="6">
        <v>0</v>
      </c>
      <c r="H31" s="6">
        <v>0</v>
      </c>
      <c r="I31" s="6">
        <v>0</v>
      </c>
      <c r="J31" s="6">
        <v>0</v>
      </c>
      <c r="K31" s="6">
        <v>44.8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7">
        <v>0</v>
      </c>
      <c r="S31" s="32">
        <f t="shared" si="0"/>
        <v>44.8</v>
      </c>
      <c r="T31" s="4" t="e">
        <f>VLOOKUP(C31,'[1]Partition Code'!$D:$M,9,0)</f>
        <v>#N/A</v>
      </c>
      <c r="U31" s="4" t="e">
        <f>VLOOKUP(C31,'[1]Partition Code'!$D:$M,10,0)</f>
        <v>#N/A</v>
      </c>
    </row>
    <row r="32" spans="1:21" ht="15" x14ac:dyDescent="0.2">
      <c r="A32" s="8" t="s">
        <v>0</v>
      </c>
      <c r="B32" s="9" t="s">
        <v>21</v>
      </c>
      <c r="C32" s="10" t="s">
        <v>22</v>
      </c>
      <c r="D32" s="10" t="s">
        <v>18</v>
      </c>
      <c r="E32" s="10" t="s">
        <v>23</v>
      </c>
      <c r="F32" s="10">
        <v>4</v>
      </c>
      <c r="G32" s="12">
        <v>52.25</v>
      </c>
      <c r="H32" s="12">
        <v>0</v>
      </c>
      <c r="I32" s="12">
        <v>0</v>
      </c>
      <c r="J32" s="12">
        <v>0</v>
      </c>
      <c r="K32" s="12">
        <v>0</v>
      </c>
      <c r="L32" s="12">
        <v>52</v>
      </c>
      <c r="M32" s="12">
        <v>0</v>
      </c>
      <c r="N32" s="12">
        <v>52</v>
      </c>
      <c r="O32" s="12">
        <v>0</v>
      </c>
      <c r="P32" s="12">
        <v>0</v>
      </c>
      <c r="Q32" s="12">
        <v>0</v>
      </c>
      <c r="R32" s="13">
        <v>0</v>
      </c>
      <c r="S32" s="32">
        <f t="shared" si="0"/>
        <v>156.25</v>
      </c>
      <c r="T32" s="4" t="str">
        <f>VLOOKUP(C32,'[1]Partition Code'!$D:$M,9,0)</f>
        <v>Box 917</v>
      </c>
      <c r="U32" s="4" t="str">
        <f>VLOOKUP(C32,'[1]Partition Code'!$D:$M,10,0)</f>
        <v>Blue</v>
      </c>
    </row>
    <row r="33" spans="1:21" ht="15" x14ac:dyDescent="0.2">
      <c r="A33" s="14" t="s">
        <v>0</v>
      </c>
      <c r="B33" s="15" t="s">
        <v>21</v>
      </c>
      <c r="C33" s="15" t="s">
        <v>99</v>
      </c>
      <c r="D33" s="15" t="s">
        <v>18</v>
      </c>
      <c r="E33" s="15" t="s">
        <v>100</v>
      </c>
      <c r="F33" s="15">
        <v>4</v>
      </c>
      <c r="G33" s="6">
        <v>0</v>
      </c>
      <c r="H33" s="6">
        <v>0</v>
      </c>
      <c r="I33" s="6">
        <v>0</v>
      </c>
      <c r="J33" s="6">
        <v>0</v>
      </c>
      <c r="K33" s="6">
        <v>52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7">
        <v>0</v>
      </c>
      <c r="S33" s="32">
        <f t="shared" si="0"/>
        <v>52</v>
      </c>
      <c r="T33" s="4" t="str">
        <f>VLOOKUP(C33,'[1]Partition Code'!$D:$M,9,0)</f>
        <v>Box 917</v>
      </c>
      <c r="U33" s="4" t="str">
        <f>VLOOKUP(C33,'[1]Partition Code'!$D:$M,10,0)</f>
        <v>Blue</v>
      </c>
    </row>
    <row r="34" spans="1:21" ht="15" x14ac:dyDescent="0.2">
      <c r="A34" s="29" t="s">
        <v>0</v>
      </c>
      <c r="B34" s="30" t="s">
        <v>21</v>
      </c>
      <c r="C34" s="30" t="s">
        <v>101</v>
      </c>
      <c r="D34" s="30" t="s">
        <v>102</v>
      </c>
      <c r="E34" s="30" t="s">
        <v>23</v>
      </c>
      <c r="F34" s="30">
        <v>6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5">
        <v>0</v>
      </c>
      <c r="S34" s="32">
        <f t="shared" si="0"/>
        <v>0</v>
      </c>
      <c r="T34" s="26" t="e">
        <f>VLOOKUP(C34,'[1]Partition Code'!$D:$M,9,0)</f>
        <v>#N/A</v>
      </c>
      <c r="U34" s="26" t="e">
        <f>VLOOKUP(C34,'[1]Partition Code'!$D:$M,10,0)</f>
        <v>#N/A</v>
      </c>
    </row>
    <row r="35" spans="1:21" ht="15" x14ac:dyDescent="0.2">
      <c r="A35" s="14" t="s">
        <v>0</v>
      </c>
      <c r="B35" s="15" t="s">
        <v>103</v>
      </c>
      <c r="C35" s="15" t="s">
        <v>104</v>
      </c>
      <c r="D35" s="15" t="s">
        <v>105</v>
      </c>
      <c r="E35" s="15" t="s">
        <v>106</v>
      </c>
      <c r="F35" s="15">
        <v>2</v>
      </c>
      <c r="G35" s="6">
        <v>0</v>
      </c>
      <c r="H35" s="6">
        <v>0</v>
      </c>
      <c r="I35" s="6">
        <v>0</v>
      </c>
      <c r="J35" s="6">
        <v>0</v>
      </c>
      <c r="K35" s="6">
        <v>150</v>
      </c>
      <c r="L35" s="6">
        <v>0</v>
      </c>
      <c r="M35" s="6">
        <v>0</v>
      </c>
      <c r="N35" s="6">
        <v>150</v>
      </c>
      <c r="O35" s="6">
        <v>0</v>
      </c>
      <c r="P35" s="6">
        <v>0</v>
      </c>
      <c r="Q35" s="6">
        <v>0</v>
      </c>
      <c r="R35" s="7">
        <v>0</v>
      </c>
      <c r="S35" s="32">
        <f t="shared" si="0"/>
        <v>300</v>
      </c>
      <c r="T35" s="4" t="str">
        <f>VLOOKUP(C35,'[1]Partition Code'!$D:$M,9,0)</f>
        <v>Corrugated Plastic Box</v>
      </c>
      <c r="U35" s="4" t="str">
        <f>VLOOKUP(C35,'[1]Partition Code'!$D:$M,10,0)</f>
        <v>Blue</v>
      </c>
    </row>
    <row r="36" spans="1:21" ht="15" x14ac:dyDescent="0.2">
      <c r="A36" s="16" t="s">
        <v>0</v>
      </c>
      <c r="B36" s="17" t="s">
        <v>24</v>
      </c>
      <c r="C36" s="17" t="s">
        <v>107</v>
      </c>
      <c r="D36" s="17" t="s">
        <v>26</v>
      </c>
      <c r="E36" s="17" t="s">
        <v>27</v>
      </c>
      <c r="F36" s="17">
        <v>5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7">
        <v>147</v>
      </c>
      <c r="S36" s="32">
        <f t="shared" si="0"/>
        <v>147</v>
      </c>
      <c r="T36" s="4" t="str">
        <f>VLOOKUP(C36,'[1]Partition Code'!$D:$M,9,0)</f>
        <v>Box 4001</v>
      </c>
      <c r="U36" s="4" t="str">
        <f>VLOOKUP(C36,'[1]Partition Code'!$D:$M,10,0)</f>
        <v>Green</v>
      </c>
    </row>
    <row r="37" spans="1:21" ht="15" x14ac:dyDescent="0.2">
      <c r="A37" s="8" t="s">
        <v>0</v>
      </c>
      <c r="B37" s="9" t="s">
        <v>24</v>
      </c>
      <c r="C37" s="10" t="s">
        <v>25</v>
      </c>
      <c r="D37" s="10" t="s">
        <v>26</v>
      </c>
      <c r="E37" s="10" t="s">
        <v>27</v>
      </c>
      <c r="F37" s="10">
        <v>5</v>
      </c>
      <c r="G37" s="12">
        <v>146</v>
      </c>
      <c r="H37" s="12">
        <v>0</v>
      </c>
      <c r="I37" s="12">
        <v>0</v>
      </c>
      <c r="J37" s="12">
        <v>0</v>
      </c>
      <c r="K37" s="12">
        <v>146</v>
      </c>
      <c r="L37" s="12">
        <v>0</v>
      </c>
      <c r="M37" s="12">
        <v>146.19999999999999</v>
      </c>
      <c r="N37" s="12">
        <v>146</v>
      </c>
      <c r="O37" s="12">
        <v>0</v>
      </c>
      <c r="P37" s="12">
        <v>0</v>
      </c>
      <c r="Q37" s="12">
        <v>0</v>
      </c>
      <c r="R37" s="13">
        <v>0</v>
      </c>
      <c r="S37" s="32">
        <f t="shared" si="0"/>
        <v>584.20000000000005</v>
      </c>
      <c r="T37" s="4" t="str">
        <f>VLOOKUP(C37,'[1]Partition Code'!$D:$M,9,0)</f>
        <v>Box 4001</v>
      </c>
      <c r="U37" s="4" t="str">
        <f>VLOOKUP(C37,'[1]Partition Code'!$D:$M,10,0)</f>
        <v>Green</v>
      </c>
    </row>
    <row r="38" spans="1:21" ht="15" x14ac:dyDescent="0.2">
      <c r="A38" s="16" t="s">
        <v>0</v>
      </c>
      <c r="B38" s="17" t="s">
        <v>53</v>
      </c>
      <c r="C38" s="17" t="s">
        <v>54</v>
      </c>
      <c r="D38" s="17" t="s">
        <v>55</v>
      </c>
      <c r="E38" s="17" t="s">
        <v>56</v>
      </c>
      <c r="F38" s="17">
        <v>5</v>
      </c>
      <c r="G38" s="6">
        <v>0</v>
      </c>
      <c r="H38" s="6">
        <v>108</v>
      </c>
      <c r="I38" s="6">
        <v>0</v>
      </c>
      <c r="J38" s="6">
        <v>0</v>
      </c>
      <c r="K38" s="6">
        <v>0</v>
      </c>
      <c r="L38" s="6">
        <v>0</v>
      </c>
      <c r="M38" s="6">
        <v>108</v>
      </c>
      <c r="N38" s="6">
        <v>0</v>
      </c>
      <c r="O38" s="6">
        <v>108</v>
      </c>
      <c r="P38" s="6">
        <v>0</v>
      </c>
      <c r="Q38" s="6">
        <v>0</v>
      </c>
      <c r="R38" s="7">
        <v>0</v>
      </c>
      <c r="S38" s="32">
        <f t="shared" si="0"/>
        <v>324</v>
      </c>
      <c r="T38" s="4" t="str">
        <f>VLOOKUP(C38,'[1]Partition Code'!$D:$M,9,0)</f>
        <v>Box 917</v>
      </c>
      <c r="U38" s="4" t="str">
        <f>VLOOKUP(C38,'[1]Partition Code'!$D:$M,10,0)</f>
        <v>Blue</v>
      </c>
    </row>
    <row r="39" spans="1:21" ht="15" x14ac:dyDescent="0.2">
      <c r="A39" s="14" t="s">
        <v>0</v>
      </c>
      <c r="B39" s="15" t="s">
        <v>28</v>
      </c>
      <c r="C39" s="15" t="s">
        <v>57</v>
      </c>
      <c r="D39" s="15" t="s">
        <v>18</v>
      </c>
      <c r="E39" s="15" t="s">
        <v>58</v>
      </c>
      <c r="F39" s="15">
        <v>4</v>
      </c>
      <c r="G39" s="6">
        <v>0</v>
      </c>
      <c r="H39" s="6">
        <v>85</v>
      </c>
      <c r="I39" s="6">
        <v>0</v>
      </c>
      <c r="J39" s="6">
        <v>0</v>
      </c>
      <c r="K39" s="6">
        <v>170</v>
      </c>
      <c r="L39" s="6">
        <v>0</v>
      </c>
      <c r="M39" s="6">
        <v>0</v>
      </c>
      <c r="N39" s="6">
        <v>0</v>
      </c>
      <c r="O39" s="6">
        <v>85</v>
      </c>
      <c r="P39" s="6">
        <v>0</v>
      </c>
      <c r="Q39" s="6">
        <v>0</v>
      </c>
      <c r="R39" s="7">
        <v>170</v>
      </c>
      <c r="S39" s="32">
        <f t="shared" si="0"/>
        <v>510</v>
      </c>
      <c r="T39" s="4" t="str">
        <f>VLOOKUP(C39,'[1]Partition Code'!$D:$M,9,0)</f>
        <v>Box 1026</v>
      </c>
      <c r="U39" s="4" t="str">
        <f>VLOOKUP(C39,'[1]Partition Code'!$D:$M,10,0)</f>
        <v>Blue</v>
      </c>
    </row>
    <row r="40" spans="1:21" ht="15" x14ac:dyDescent="0.2">
      <c r="A40" s="8" t="s">
        <v>0</v>
      </c>
      <c r="B40" s="9" t="s">
        <v>28</v>
      </c>
      <c r="C40" s="10" t="s">
        <v>29</v>
      </c>
      <c r="D40" s="10" t="s">
        <v>18</v>
      </c>
      <c r="E40" s="10" t="s">
        <v>30</v>
      </c>
      <c r="F40" s="10">
        <v>4</v>
      </c>
      <c r="G40" s="12">
        <v>85</v>
      </c>
      <c r="H40" s="12">
        <v>0</v>
      </c>
      <c r="I40" s="12">
        <v>0</v>
      </c>
      <c r="J40" s="12">
        <v>0</v>
      </c>
      <c r="K40" s="12">
        <v>0</v>
      </c>
      <c r="L40" s="12">
        <v>85</v>
      </c>
      <c r="M40" s="12">
        <v>0</v>
      </c>
      <c r="N40" s="12">
        <v>85</v>
      </c>
      <c r="O40" s="12">
        <v>0</v>
      </c>
      <c r="P40" s="12">
        <v>0</v>
      </c>
      <c r="Q40" s="12">
        <v>0</v>
      </c>
      <c r="R40" s="13">
        <v>0</v>
      </c>
      <c r="S40" s="32">
        <f t="shared" si="0"/>
        <v>255</v>
      </c>
      <c r="T40" s="4" t="str">
        <f>VLOOKUP(C40,'[1]Partition Code'!$D:$M,9,0)</f>
        <v>Box 917</v>
      </c>
      <c r="U40" s="4" t="str">
        <f>VLOOKUP(C40,'[1]Partition Code'!$D:$M,10,0)</f>
        <v>Blue</v>
      </c>
    </row>
    <row r="41" spans="1:21" ht="15" x14ac:dyDescent="0.2">
      <c r="A41" s="14" t="s">
        <v>0</v>
      </c>
      <c r="B41" s="15" t="s">
        <v>28</v>
      </c>
      <c r="C41" s="15" t="s">
        <v>108</v>
      </c>
      <c r="D41" s="15" t="s">
        <v>18</v>
      </c>
      <c r="E41" s="15" t="s">
        <v>109</v>
      </c>
      <c r="F41" s="15">
        <v>4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85</v>
      </c>
      <c r="M41" s="6">
        <v>85</v>
      </c>
      <c r="N41" s="6">
        <v>0</v>
      </c>
      <c r="O41" s="6">
        <v>85</v>
      </c>
      <c r="P41" s="6">
        <v>0</v>
      </c>
      <c r="Q41" s="6">
        <v>0</v>
      </c>
      <c r="R41" s="7">
        <v>0</v>
      </c>
      <c r="S41" s="32">
        <f t="shared" si="0"/>
        <v>255</v>
      </c>
      <c r="T41" s="4" t="str">
        <f>VLOOKUP(C41,'[1]Partition Code'!$D:$M,9,0)</f>
        <v>Box 917</v>
      </c>
      <c r="U41" s="4" t="str">
        <f>VLOOKUP(C41,'[1]Partition Code'!$D:$M,10,0)</f>
        <v>Blue</v>
      </c>
    </row>
    <row r="42" spans="1:21" ht="15" x14ac:dyDescent="0.2">
      <c r="A42" s="16" t="s">
        <v>0</v>
      </c>
      <c r="B42" s="17" t="s">
        <v>28</v>
      </c>
      <c r="C42" s="17" t="s">
        <v>110</v>
      </c>
      <c r="D42" s="17" t="s">
        <v>18</v>
      </c>
      <c r="E42" s="17" t="s">
        <v>7</v>
      </c>
      <c r="F42" s="17">
        <v>4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7">
        <v>0</v>
      </c>
      <c r="S42" s="32">
        <f t="shared" si="0"/>
        <v>0</v>
      </c>
      <c r="T42" s="4" t="str">
        <f>VLOOKUP(C42,'[1]Partition Code'!$D:$M,9,0)</f>
        <v>Box 917</v>
      </c>
      <c r="U42" s="4" t="str">
        <f>VLOOKUP(C42,'[1]Partition Code'!$D:$M,10,0)</f>
        <v>Blue</v>
      </c>
    </row>
    <row r="43" spans="1:21" ht="15" x14ac:dyDescent="0.2">
      <c r="A43" s="8" t="s">
        <v>0</v>
      </c>
      <c r="B43" s="9" t="s">
        <v>28</v>
      </c>
      <c r="C43" s="10" t="s">
        <v>31</v>
      </c>
      <c r="D43" s="10" t="s">
        <v>18</v>
      </c>
      <c r="E43" s="10" t="s">
        <v>32</v>
      </c>
      <c r="F43" s="10">
        <v>4</v>
      </c>
      <c r="G43" s="12">
        <v>85</v>
      </c>
      <c r="H43" s="12">
        <v>85.25</v>
      </c>
      <c r="I43" s="12">
        <v>0</v>
      </c>
      <c r="J43" s="12">
        <v>0</v>
      </c>
      <c r="K43" s="12">
        <v>0</v>
      </c>
      <c r="L43" s="12">
        <v>0</v>
      </c>
      <c r="M43" s="12">
        <v>85</v>
      </c>
      <c r="N43" s="12">
        <v>85</v>
      </c>
      <c r="O43" s="12">
        <v>0</v>
      </c>
      <c r="P43" s="12">
        <v>0</v>
      </c>
      <c r="Q43" s="12">
        <v>0</v>
      </c>
      <c r="R43" s="13">
        <v>0</v>
      </c>
      <c r="S43" s="32">
        <f t="shared" si="0"/>
        <v>340.25</v>
      </c>
      <c r="T43" s="4" t="str">
        <f>VLOOKUP(C43,'[1]Partition Code'!$D:$M,9,0)</f>
        <v>Box 917</v>
      </c>
      <c r="U43" s="4" t="str">
        <f>VLOOKUP(C43,'[1]Partition Code'!$D:$M,10,0)</f>
        <v>Blue</v>
      </c>
    </row>
    <row r="44" spans="1:21" ht="15" x14ac:dyDescent="0.2">
      <c r="A44" s="16" t="s">
        <v>0</v>
      </c>
      <c r="B44" s="17" t="s">
        <v>33</v>
      </c>
      <c r="C44" s="17" t="s">
        <v>59</v>
      </c>
      <c r="D44" s="17" t="s">
        <v>35</v>
      </c>
      <c r="E44" s="17" t="s">
        <v>60</v>
      </c>
      <c r="F44" s="17">
        <v>2</v>
      </c>
      <c r="G44" s="6">
        <v>0</v>
      </c>
      <c r="H44" s="6">
        <v>170</v>
      </c>
      <c r="I44" s="6">
        <v>0</v>
      </c>
      <c r="J44" s="6">
        <v>0</v>
      </c>
      <c r="K44" s="6">
        <v>0</v>
      </c>
      <c r="L44" s="6">
        <v>170.5</v>
      </c>
      <c r="M44" s="6">
        <v>0</v>
      </c>
      <c r="N44" s="6">
        <v>170</v>
      </c>
      <c r="O44" s="6">
        <v>170</v>
      </c>
      <c r="P44" s="6">
        <v>0</v>
      </c>
      <c r="Q44" s="6">
        <v>0</v>
      </c>
      <c r="R44" s="7">
        <v>170</v>
      </c>
      <c r="S44" s="32">
        <f t="shared" si="0"/>
        <v>850.5</v>
      </c>
      <c r="T44" s="4" t="str">
        <f>VLOOKUP(C44,'[1]Partition Code'!$D:$M,9,0)</f>
        <v>Corrugated Plastic Box</v>
      </c>
      <c r="U44" s="4" t="str">
        <f>VLOOKUP(C44,'[1]Partition Code'!$D:$M,10,0)</f>
        <v>Gray</v>
      </c>
    </row>
    <row r="45" spans="1:21" ht="15" x14ac:dyDescent="0.2">
      <c r="A45" s="8" t="s">
        <v>0</v>
      </c>
      <c r="B45" s="9" t="s">
        <v>33</v>
      </c>
      <c r="C45" s="10" t="s">
        <v>34</v>
      </c>
      <c r="D45" s="10" t="s">
        <v>35</v>
      </c>
      <c r="E45" s="10" t="s">
        <v>32</v>
      </c>
      <c r="F45" s="10">
        <v>2</v>
      </c>
      <c r="G45" s="12">
        <v>118</v>
      </c>
      <c r="H45" s="12">
        <v>0</v>
      </c>
      <c r="I45" s="12">
        <v>0</v>
      </c>
      <c r="J45" s="12">
        <v>0</v>
      </c>
      <c r="K45" s="12">
        <v>118</v>
      </c>
      <c r="L45" s="12">
        <v>118</v>
      </c>
      <c r="M45" s="12">
        <v>118</v>
      </c>
      <c r="N45" s="12">
        <v>118.5</v>
      </c>
      <c r="O45" s="12">
        <v>118</v>
      </c>
      <c r="P45" s="12">
        <v>0</v>
      </c>
      <c r="Q45" s="12">
        <v>0</v>
      </c>
      <c r="R45" s="13">
        <v>118</v>
      </c>
      <c r="S45" s="32">
        <f t="shared" si="0"/>
        <v>826.5</v>
      </c>
      <c r="T45" s="4" t="str">
        <f>VLOOKUP(C45,'[1]Partition Code'!$D:$M,9,0)</f>
        <v>Corrugated Plastic Box</v>
      </c>
      <c r="U45" s="4" t="str">
        <f>VLOOKUP(C45,'[1]Partition Code'!$D:$M,10,0)</f>
        <v>Gray</v>
      </c>
    </row>
    <row r="46" spans="1:21" ht="15" x14ac:dyDescent="0.2">
      <c r="A46" s="16" t="s">
        <v>0</v>
      </c>
      <c r="B46" s="17" t="s">
        <v>33</v>
      </c>
      <c r="C46" s="17" t="s">
        <v>111</v>
      </c>
      <c r="D46" s="17" t="s">
        <v>35</v>
      </c>
      <c r="E46" s="17" t="s">
        <v>112</v>
      </c>
      <c r="F46" s="17">
        <v>2</v>
      </c>
      <c r="G46" s="6">
        <v>0</v>
      </c>
      <c r="H46" s="6">
        <v>0</v>
      </c>
      <c r="I46" s="6">
        <v>0</v>
      </c>
      <c r="J46" s="6">
        <v>0</v>
      </c>
      <c r="K46" s="6">
        <v>118</v>
      </c>
      <c r="L46" s="6">
        <v>0</v>
      </c>
      <c r="M46" s="6">
        <v>118</v>
      </c>
      <c r="N46" s="6">
        <v>0</v>
      </c>
      <c r="O46" s="6">
        <v>0</v>
      </c>
      <c r="P46" s="6">
        <v>0</v>
      </c>
      <c r="Q46" s="6">
        <v>0</v>
      </c>
      <c r="R46" s="7">
        <v>0</v>
      </c>
      <c r="S46" s="32">
        <f t="shared" si="0"/>
        <v>236</v>
      </c>
      <c r="T46" s="4" t="str">
        <f>VLOOKUP(C46,'[1]Partition Code'!$D:$M,9,0)</f>
        <v>Corrugated Plastic Box</v>
      </c>
      <c r="U46" s="4" t="str">
        <f>VLOOKUP(C46,'[1]Partition Code'!$D:$M,10,0)</f>
        <v>Gray</v>
      </c>
    </row>
    <row r="47" spans="1:21" ht="15" x14ac:dyDescent="0.2">
      <c r="A47" s="8" t="s">
        <v>0</v>
      </c>
      <c r="B47" s="9" t="s">
        <v>33</v>
      </c>
      <c r="C47" s="10" t="s">
        <v>36</v>
      </c>
      <c r="D47" s="10" t="s">
        <v>35</v>
      </c>
      <c r="E47" s="10" t="s">
        <v>7</v>
      </c>
      <c r="F47" s="10">
        <v>2</v>
      </c>
      <c r="G47" s="12">
        <v>118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3">
        <v>0</v>
      </c>
      <c r="S47" s="32">
        <f t="shared" si="0"/>
        <v>118</v>
      </c>
      <c r="T47" s="4" t="str">
        <f>VLOOKUP(C47,'[1]Partition Code'!$D:$M,9,0)</f>
        <v>Corrugated Plastic Box</v>
      </c>
      <c r="U47" s="4" t="str">
        <f>VLOOKUP(C47,'[1]Partition Code'!$D:$M,10,0)</f>
        <v>Gray</v>
      </c>
    </row>
    <row r="48" spans="1:21" ht="15" x14ac:dyDescent="0.2">
      <c r="A48" s="29" t="s">
        <v>0</v>
      </c>
      <c r="B48" s="30" t="s">
        <v>33</v>
      </c>
      <c r="C48" s="30" t="s">
        <v>113</v>
      </c>
      <c r="D48" s="30" t="s">
        <v>35</v>
      </c>
      <c r="E48" s="30" t="s">
        <v>114</v>
      </c>
      <c r="F48" s="30">
        <v>2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5">
        <v>0</v>
      </c>
      <c r="S48" s="32">
        <f t="shared" si="0"/>
        <v>0</v>
      </c>
      <c r="T48" s="26" t="e">
        <f>VLOOKUP(C48,'[1]Partition Code'!$D:$M,9,0)</f>
        <v>#N/A</v>
      </c>
      <c r="U48" s="26" t="e">
        <f>VLOOKUP(C48,'[1]Partition Code'!$D:$M,10,0)</f>
        <v>#N/A</v>
      </c>
    </row>
    <row r="49" spans="1:21" ht="15" x14ac:dyDescent="0.2">
      <c r="A49" s="8" t="s">
        <v>0</v>
      </c>
      <c r="B49" s="9" t="s">
        <v>37</v>
      </c>
      <c r="C49" s="10" t="s">
        <v>38</v>
      </c>
      <c r="D49" s="10" t="s">
        <v>26</v>
      </c>
      <c r="E49" s="10" t="s">
        <v>39</v>
      </c>
      <c r="F49" s="10">
        <v>5</v>
      </c>
      <c r="G49" s="12">
        <v>100</v>
      </c>
      <c r="H49" s="12">
        <v>0</v>
      </c>
      <c r="I49" s="12">
        <v>0</v>
      </c>
      <c r="J49" s="12">
        <v>0</v>
      </c>
      <c r="K49" s="12">
        <v>100.2</v>
      </c>
      <c r="L49" s="12">
        <v>100</v>
      </c>
      <c r="M49" s="12">
        <v>0</v>
      </c>
      <c r="N49" s="12">
        <v>100</v>
      </c>
      <c r="O49" s="12">
        <v>0</v>
      </c>
      <c r="P49" s="12">
        <v>0</v>
      </c>
      <c r="Q49" s="12">
        <v>0</v>
      </c>
      <c r="R49" s="13">
        <v>100</v>
      </c>
      <c r="S49" s="32">
        <f t="shared" si="0"/>
        <v>500.2</v>
      </c>
      <c r="T49" s="4" t="str">
        <f>VLOOKUP(C49,'[1]Partition Code'!$D:$M,9,0)</f>
        <v>Box IS-12</v>
      </c>
      <c r="U49" s="4" t="str">
        <f>VLOOKUP(C49,'[1]Partition Code'!$D:$M,10,0)</f>
        <v>Gray</v>
      </c>
    </row>
    <row r="50" spans="1:21" ht="15" x14ac:dyDescent="0.2">
      <c r="A50" s="27" t="s">
        <v>0</v>
      </c>
      <c r="B50" s="28" t="s">
        <v>37</v>
      </c>
      <c r="C50" s="28" t="s">
        <v>115</v>
      </c>
      <c r="D50" s="28" t="s">
        <v>26</v>
      </c>
      <c r="E50" s="28" t="s">
        <v>19</v>
      </c>
      <c r="F50" s="28">
        <v>5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5">
        <v>0</v>
      </c>
      <c r="S50" s="32">
        <f t="shared" si="0"/>
        <v>0</v>
      </c>
      <c r="T50" s="26" t="e">
        <f>VLOOKUP(C50,'[1]Partition Code'!$D:$M,9,0)</f>
        <v>#N/A</v>
      </c>
      <c r="U50" s="26" t="e">
        <f>VLOOKUP(C50,'[1]Partition Code'!$D:$M,10,0)</f>
        <v>#N/A</v>
      </c>
    </row>
    <row r="51" spans="1:21" x14ac:dyDescent="0.2">
      <c r="F51" s="20" t="s">
        <v>132</v>
      </c>
      <c r="G51" s="19">
        <f>SUM(G3:G50)</f>
        <v>1061.25</v>
      </c>
      <c r="H51" s="19">
        <f t="shared" ref="H51:R51" si="1">SUM(H3:H50)</f>
        <v>727.25</v>
      </c>
      <c r="I51" s="19">
        <f t="shared" si="1"/>
        <v>0</v>
      </c>
      <c r="J51" s="19">
        <f t="shared" si="1"/>
        <v>0</v>
      </c>
      <c r="K51" s="19">
        <f t="shared" si="1"/>
        <v>1197</v>
      </c>
      <c r="L51" s="19">
        <f t="shared" si="1"/>
        <v>931.5</v>
      </c>
      <c r="M51" s="19">
        <f t="shared" si="1"/>
        <v>938.2</v>
      </c>
      <c r="N51" s="19">
        <f t="shared" si="1"/>
        <v>1261.5</v>
      </c>
      <c r="O51" s="19">
        <f t="shared" si="1"/>
        <v>805</v>
      </c>
      <c r="P51" s="19">
        <f t="shared" si="1"/>
        <v>0</v>
      </c>
      <c r="Q51" s="19">
        <f t="shared" si="1"/>
        <v>0</v>
      </c>
      <c r="R51" s="19">
        <f t="shared" si="1"/>
        <v>1002</v>
      </c>
      <c r="S51" s="32">
        <f>SUM(G51:R51)</f>
        <v>7923.7</v>
      </c>
    </row>
    <row r="52" spans="1:21" x14ac:dyDescent="0.2">
      <c r="Q52"/>
      <c r="R52"/>
      <c r="S52"/>
      <c r="T52"/>
    </row>
    <row r="53" spans="1:21" x14ac:dyDescent="0.2">
      <c r="Q53"/>
      <c r="R53"/>
      <c r="S53"/>
      <c r="T53"/>
    </row>
  </sheetData>
  <autoFilter ref="A2:U52" xr:uid="{343D62B1-F919-4E22-BFAE-EFDD2B5A9270}"/>
  <mergeCells count="1">
    <mergeCell ref="G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40289-FB2A-4D8C-AEEA-33E6700A24C6}">
  <sheetPr filterMode="1"/>
  <dimension ref="A2:AX53"/>
  <sheetViews>
    <sheetView workbookViewId="0">
      <pane xSplit="8" ySplit="5" topLeftCell="I6" activePane="bottomRight" state="frozen"/>
      <selection pane="topRight" activeCell="I1" sqref="I1"/>
      <selection pane="bottomLeft" activeCell="A6" sqref="A6"/>
      <selection pane="bottomRight" activeCell="E56" sqref="E56"/>
    </sheetView>
  </sheetViews>
  <sheetFormatPr defaultRowHeight="14.25" x14ac:dyDescent="0.2"/>
  <cols>
    <col min="1" max="1" width="9.125" customWidth="1"/>
    <col min="2" max="2" width="9.625" bestFit="1" customWidth="1"/>
    <col min="3" max="3" width="11.5" bestFit="1" customWidth="1"/>
    <col min="4" max="4" width="20" bestFit="1" customWidth="1"/>
    <col min="5" max="5" width="15.5" bestFit="1" customWidth="1"/>
    <col min="6" max="6" width="4.25" bestFit="1" customWidth="1"/>
    <col min="7" max="7" width="16.25" bestFit="1" customWidth="1"/>
    <col min="8" max="8" width="5" bestFit="1" customWidth="1"/>
    <col min="9" max="9" width="7.375" bestFit="1" customWidth="1"/>
    <col min="10" max="10" width="5.75" bestFit="1" customWidth="1"/>
    <col min="11" max="11" width="7.375" bestFit="1" customWidth="1"/>
    <col min="12" max="12" width="6.375" bestFit="1" customWidth="1"/>
    <col min="13" max="13" width="5.75" bestFit="1" customWidth="1"/>
    <col min="14" max="14" width="6.375" bestFit="1" customWidth="1"/>
    <col min="15" max="15" width="4.125" bestFit="1" customWidth="1"/>
    <col min="16" max="16" width="5.75" bestFit="1" customWidth="1"/>
    <col min="17" max="17" width="6.375" bestFit="1" customWidth="1"/>
    <col min="18" max="18" width="4.125" bestFit="1" customWidth="1"/>
    <col min="19" max="19" width="5.75" bestFit="1" customWidth="1"/>
    <col min="20" max="20" width="6.375" bestFit="1" customWidth="1"/>
    <col min="21" max="21" width="5.375" bestFit="1" customWidth="1"/>
    <col min="22" max="22" width="5.75" bestFit="1" customWidth="1"/>
    <col min="23" max="23" width="6.375" bestFit="1" customWidth="1"/>
    <col min="24" max="24" width="5.375" bestFit="1" customWidth="1"/>
    <col min="25" max="26" width="5.75" bestFit="1" customWidth="1"/>
    <col min="27" max="27" width="5.375" bestFit="1" customWidth="1"/>
    <col min="28" max="28" width="5.75" bestFit="1" customWidth="1"/>
    <col min="29" max="30" width="6.375" bestFit="1" customWidth="1"/>
    <col min="31" max="31" width="5.75" bestFit="1" customWidth="1"/>
    <col min="32" max="32" width="6.375" bestFit="1" customWidth="1"/>
    <col min="33" max="33" width="4.375" bestFit="1" customWidth="1"/>
    <col min="34" max="34" width="5.75" bestFit="1" customWidth="1"/>
    <col min="35" max="35" width="6.375" bestFit="1" customWidth="1"/>
    <col min="36" max="36" width="4.125" bestFit="1" customWidth="1"/>
    <col min="37" max="37" width="5.75" bestFit="1" customWidth="1"/>
    <col min="38" max="38" width="6.375" bestFit="1" customWidth="1"/>
    <col min="39" max="39" width="4.125" bestFit="1" customWidth="1"/>
    <col min="40" max="40" width="5.75" bestFit="1" customWidth="1"/>
    <col min="41" max="41" width="6.375" bestFit="1" customWidth="1"/>
    <col min="42" max="42" width="5.375" bestFit="1" customWidth="1"/>
    <col min="43" max="43" width="5.75" bestFit="1" customWidth="1"/>
    <col min="44" max="45" width="6.375" bestFit="1" customWidth="1"/>
    <col min="46" max="46" width="5.75" bestFit="1" customWidth="1"/>
    <col min="47" max="47" width="6.375" bestFit="1" customWidth="1"/>
  </cols>
  <sheetData>
    <row r="2" spans="1:50" ht="15" x14ac:dyDescent="0.2">
      <c r="A2" s="1" t="s">
        <v>158</v>
      </c>
      <c r="AW2" s="58"/>
      <c r="AX2" s="60" t="s">
        <v>164</v>
      </c>
    </row>
    <row r="3" spans="1:50" x14ac:dyDescent="0.2">
      <c r="A3" s="92" t="s">
        <v>163</v>
      </c>
      <c r="B3" s="93"/>
      <c r="C3" s="93"/>
      <c r="D3" s="93"/>
      <c r="E3" s="93"/>
      <c r="F3" s="93"/>
      <c r="G3" s="93"/>
      <c r="H3" s="94"/>
      <c r="I3" s="90" t="str">
        <f>Plan!G2</f>
        <v>20th</v>
      </c>
      <c r="J3" s="91"/>
      <c r="K3" s="92"/>
      <c r="L3" s="95" t="str">
        <f>Plan!H2</f>
        <v>21st</v>
      </c>
      <c r="M3" s="96"/>
      <c r="N3" s="97"/>
      <c r="O3" s="90" t="str">
        <f>Plan!I2</f>
        <v>22nd</v>
      </c>
      <c r="P3" s="91"/>
      <c r="Q3" s="92"/>
      <c r="R3" s="95" t="str">
        <f>Plan!J2</f>
        <v>23rd</v>
      </c>
      <c r="S3" s="96"/>
      <c r="T3" s="97"/>
      <c r="U3" s="90" t="str">
        <f>Plan!K2</f>
        <v>24th</v>
      </c>
      <c r="V3" s="91"/>
      <c r="W3" s="92"/>
      <c r="X3" s="95" t="str">
        <f>Plan!L2</f>
        <v>25th</v>
      </c>
      <c r="Y3" s="96"/>
      <c r="Z3" s="97"/>
      <c r="AA3" s="90" t="str">
        <f>Plan!M2</f>
        <v>26th</v>
      </c>
      <c r="AB3" s="91"/>
      <c r="AC3" s="92"/>
      <c r="AD3" s="95" t="str">
        <f>Plan!N2</f>
        <v>27th</v>
      </c>
      <c r="AE3" s="96"/>
      <c r="AF3" s="97"/>
      <c r="AG3" s="90" t="str">
        <f>Plan!O2</f>
        <v>28th</v>
      </c>
      <c r="AH3" s="91"/>
      <c r="AI3" s="92"/>
      <c r="AJ3" s="95" t="str">
        <f>Plan!P2</f>
        <v>29th</v>
      </c>
      <c r="AK3" s="96"/>
      <c r="AL3" s="97"/>
      <c r="AM3" s="90" t="str">
        <f>Plan!Q2</f>
        <v>30th</v>
      </c>
      <c r="AN3" s="91"/>
      <c r="AO3" s="92"/>
      <c r="AP3" s="95" t="str">
        <f>Plan!R2</f>
        <v>31st</v>
      </c>
      <c r="AQ3" s="96"/>
      <c r="AR3" s="97"/>
      <c r="AS3" s="90" t="s">
        <v>161</v>
      </c>
      <c r="AT3" s="91"/>
      <c r="AU3" s="98"/>
      <c r="AW3" s="59"/>
      <c r="AX3" s="60" t="s">
        <v>165</v>
      </c>
    </row>
    <row r="4" spans="1:50" x14ac:dyDescent="0.2">
      <c r="A4" s="64" t="s">
        <v>40</v>
      </c>
      <c r="B4" s="64" t="s">
        <v>127</v>
      </c>
      <c r="C4" s="64" t="s">
        <v>128</v>
      </c>
      <c r="D4" s="64" t="s">
        <v>129</v>
      </c>
      <c r="E4" s="64" t="s">
        <v>130</v>
      </c>
      <c r="F4" s="62" t="s">
        <v>45</v>
      </c>
      <c r="G4" s="79" t="s">
        <v>43</v>
      </c>
      <c r="H4" s="79" t="s">
        <v>42</v>
      </c>
      <c r="I4" s="65" t="s">
        <v>159</v>
      </c>
      <c r="J4" s="63" t="s">
        <v>160</v>
      </c>
      <c r="K4" s="62" t="s">
        <v>166</v>
      </c>
      <c r="L4" s="65" t="s">
        <v>159</v>
      </c>
      <c r="M4" s="63" t="s">
        <v>160</v>
      </c>
      <c r="N4" s="62" t="s">
        <v>166</v>
      </c>
      <c r="O4" s="65" t="s">
        <v>159</v>
      </c>
      <c r="P4" s="63" t="s">
        <v>160</v>
      </c>
      <c r="Q4" s="62" t="s">
        <v>166</v>
      </c>
      <c r="R4" s="65" t="s">
        <v>159</v>
      </c>
      <c r="S4" s="63" t="s">
        <v>160</v>
      </c>
      <c r="T4" s="62" t="s">
        <v>166</v>
      </c>
      <c r="U4" s="65" t="s">
        <v>159</v>
      </c>
      <c r="V4" s="63" t="s">
        <v>160</v>
      </c>
      <c r="W4" s="62" t="s">
        <v>166</v>
      </c>
      <c r="X4" s="65" t="s">
        <v>159</v>
      </c>
      <c r="Y4" s="63" t="s">
        <v>160</v>
      </c>
      <c r="Z4" s="62" t="s">
        <v>166</v>
      </c>
      <c r="AA4" s="65" t="s">
        <v>159</v>
      </c>
      <c r="AB4" s="63" t="s">
        <v>160</v>
      </c>
      <c r="AC4" s="62" t="s">
        <v>166</v>
      </c>
      <c r="AD4" s="65" t="s">
        <v>159</v>
      </c>
      <c r="AE4" s="63" t="s">
        <v>160</v>
      </c>
      <c r="AF4" s="62" t="s">
        <v>166</v>
      </c>
      <c r="AG4" s="65" t="s">
        <v>159</v>
      </c>
      <c r="AH4" s="63" t="s">
        <v>160</v>
      </c>
      <c r="AI4" s="62" t="s">
        <v>166</v>
      </c>
      <c r="AJ4" s="65" t="s">
        <v>159</v>
      </c>
      <c r="AK4" s="63" t="s">
        <v>160</v>
      </c>
      <c r="AL4" s="62" t="s">
        <v>166</v>
      </c>
      <c r="AM4" s="65" t="s">
        <v>159</v>
      </c>
      <c r="AN4" s="63" t="s">
        <v>160</v>
      </c>
      <c r="AO4" s="62" t="s">
        <v>166</v>
      </c>
      <c r="AP4" s="65" t="s">
        <v>159</v>
      </c>
      <c r="AQ4" s="63" t="s">
        <v>160</v>
      </c>
      <c r="AR4" s="62" t="s">
        <v>166</v>
      </c>
      <c r="AS4" s="65" t="s">
        <v>159</v>
      </c>
      <c r="AT4" s="63" t="s">
        <v>160</v>
      </c>
      <c r="AU4" s="64" t="s">
        <v>162</v>
      </c>
    </row>
    <row r="5" spans="1:50" hidden="1" x14ac:dyDescent="0.2">
      <c r="A5" s="66" t="str">
        <f>Plan!A3</f>
        <v>K1PD01</v>
      </c>
      <c r="B5" s="66" t="str">
        <f>Plan!B3</f>
        <v>K1A003</v>
      </c>
      <c r="C5" s="66" t="str">
        <f>Plan!C3</f>
        <v>1300A048</v>
      </c>
      <c r="D5" s="66" t="str">
        <f>Plan!D3</f>
        <v>PUMP ASSY;WATER</v>
      </c>
      <c r="E5" s="66" t="str">
        <f>Plan!E3</f>
        <v>3E00 (4M4)</v>
      </c>
      <c r="F5" s="67">
        <f>Plan!F3</f>
        <v>5</v>
      </c>
      <c r="G5" s="80" t="str">
        <f>IFERROR(VLOOKUP($C5,Plan!$C:$U,18,0),"-")</f>
        <v>-</v>
      </c>
      <c r="H5" s="80" t="str">
        <f>IFERROR(VLOOKUP($C5,Plan!$C:$U,19,0),"-")</f>
        <v>-</v>
      </c>
      <c r="I5" s="68">
        <f>Plan!G3</f>
        <v>0</v>
      </c>
      <c r="J5" s="69"/>
      <c r="K5" s="70">
        <f t="shared" ref="K5:K52" si="0">I5-J5</f>
        <v>0</v>
      </c>
      <c r="L5" s="68">
        <f>Plan!H3</f>
        <v>0</v>
      </c>
      <c r="M5" s="69"/>
      <c r="N5" s="70">
        <f t="shared" ref="N5:N52" si="1">K5+L5-M5</f>
        <v>0</v>
      </c>
      <c r="O5" s="68">
        <f>Plan!I3</f>
        <v>0</v>
      </c>
      <c r="P5" s="69"/>
      <c r="Q5" s="70">
        <f t="shared" ref="Q5:Q52" si="2">N5+O5-P5</f>
        <v>0</v>
      </c>
      <c r="R5" s="68">
        <f>Plan!J3</f>
        <v>0</v>
      </c>
      <c r="S5" s="69"/>
      <c r="T5" s="70">
        <f t="shared" ref="T5:T52" si="3">Q5+R5-S5</f>
        <v>0</v>
      </c>
      <c r="U5" s="68">
        <f>Plan!K3</f>
        <v>0</v>
      </c>
      <c r="V5" s="69"/>
      <c r="W5" s="70">
        <f t="shared" ref="W5:W52" si="4">T5+U5-V5</f>
        <v>0</v>
      </c>
      <c r="X5" s="68">
        <f>Plan!L3</f>
        <v>0</v>
      </c>
      <c r="Y5" s="69"/>
      <c r="Z5" s="70">
        <f t="shared" ref="Z5:Z52" si="5">W5+X5-Y5</f>
        <v>0</v>
      </c>
      <c r="AA5" s="68">
        <f>Plan!M3</f>
        <v>0</v>
      </c>
      <c r="AB5" s="69"/>
      <c r="AC5" s="70">
        <f t="shared" ref="AC5:AC52" si="6">Z5+AA5-AB5</f>
        <v>0</v>
      </c>
      <c r="AD5" s="68">
        <f>Plan!N3</f>
        <v>0</v>
      </c>
      <c r="AE5" s="69"/>
      <c r="AF5" s="70">
        <f t="shared" ref="AF5:AF52" si="7">AC5+AD5-AE5</f>
        <v>0</v>
      </c>
      <c r="AG5" s="68">
        <f>Plan!O3</f>
        <v>0</v>
      </c>
      <c r="AH5" s="69"/>
      <c r="AI5" s="70">
        <f t="shared" ref="AI5:AI52" si="8">AF5+AG5-AH5</f>
        <v>0</v>
      </c>
      <c r="AJ5" s="68">
        <f>Plan!P3</f>
        <v>0</v>
      </c>
      <c r="AK5" s="69"/>
      <c r="AL5" s="70">
        <f t="shared" ref="AL5:AL52" si="9">AI5+AJ5-AK5</f>
        <v>0</v>
      </c>
      <c r="AM5" s="68">
        <f>Plan!Q3</f>
        <v>0</v>
      </c>
      <c r="AN5" s="69"/>
      <c r="AO5" s="70">
        <f t="shared" ref="AO5:AO52" si="10">AL5+AM5-AN5</f>
        <v>0</v>
      </c>
      <c r="AP5" s="68">
        <f>Plan!R3</f>
        <v>0</v>
      </c>
      <c r="AQ5" s="69"/>
      <c r="AR5" s="70">
        <f t="shared" ref="AR5:AR52" si="11">AO5+AP5-AQ5</f>
        <v>0</v>
      </c>
      <c r="AS5" s="68">
        <f>Plan!S3</f>
        <v>0</v>
      </c>
      <c r="AT5" s="71">
        <f t="shared" ref="AT5:AT52" si="12">J5+M5+P5+S5+V5+Y5+AB5+AE5+AH5+AK5+AN5+AQ5</f>
        <v>0</v>
      </c>
      <c r="AU5" s="72">
        <f t="shared" ref="AU5:AU52" si="13">AS5-AT5</f>
        <v>0</v>
      </c>
    </row>
    <row r="6" spans="1:50" x14ac:dyDescent="0.2">
      <c r="A6" s="66" t="str">
        <f>Plan!A4</f>
        <v>K1PD01</v>
      </c>
      <c r="B6" s="66" t="str">
        <f>Plan!B4</f>
        <v>K1A003</v>
      </c>
      <c r="C6" s="66" t="str">
        <f>Plan!C4</f>
        <v>1300A057</v>
      </c>
      <c r="D6" s="66" t="str">
        <f>Plan!D4</f>
        <v>PUMP ASSY;WATER</v>
      </c>
      <c r="E6" s="66" t="str">
        <f>Plan!E4</f>
        <v>3E00 (4G6)</v>
      </c>
      <c r="F6" s="67">
        <f>Plan!F4</f>
        <v>6</v>
      </c>
      <c r="G6" s="80" t="str">
        <f>IFERROR(VLOOKUP($C6,Plan!$C:$U,18,0),"-")</f>
        <v>Box 1026</v>
      </c>
      <c r="H6" s="80" t="str">
        <f>IFERROR(VLOOKUP($C6,Plan!$C:$U,19,0),"-")</f>
        <v>Blue</v>
      </c>
      <c r="I6" s="68">
        <f>Plan!G4</f>
        <v>69</v>
      </c>
      <c r="J6" s="69"/>
      <c r="K6" s="70">
        <f t="shared" si="0"/>
        <v>69</v>
      </c>
      <c r="L6" s="68">
        <f>Plan!H4</f>
        <v>0</v>
      </c>
      <c r="M6" s="69"/>
      <c r="N6" s="70">
        <f t="shared" si="1"/>
        <v>69</v>
      </c>
      <c r="O6" s="68">
        <f>Plan!I4</f>
        <v>0</v>
      </c>
      <c r="P6" s="69"/>
      <c r="Q6" s="70">
        <f t="shared" si="2"/>
        <v>69</v>
      </c>
      <c r="R6" s="68">
        <f>Plan!J4</f>
        <v>0</v>
      </c>
      <c r="S6" s="69"/>
      <c r="T6" s="70">
        <f t="shared" si="3"/>
        <v>69</v>
      </c>
      <c r="U6" s="68">
        <f>Plan!K4</f>
        <v>0</v>
      </c>
      <c r="V6" s="69"/>
      <c r="W6" s="70">
        <f t="shared" si="4"/>
        <v>69</v>
      </c>
      <c r="X6" s="68">
        <f>Plan!L4</f>
        <v>0</v>
      </c>
      <c r="Y6" s="69"/>
      <c r="Z6" s="70">
        <f t="shared" si="5"/>
        <v>69</v>
      </c>
      <c r="AA6" s="68">
        <f>Plan!M4</f>
        <v>0</v>
      </c>
      <c r="AB6" s="69"/>
      <c r="AC6" s="70">
        <f t="shared" si="6"/>
        <v>69</v>
      </c>
      <c r="AD6" s="68">
        <f>Plan!N4</f>
        <v>69</v>
      </c>
      <c r="AE6" s="69"/>
      <c r="AF6" s="70">
        <f t="shared" si="7"/>
        <v>138</v>
      </c>
      <c r="AG6" s="68">
        <f>Plan!O4</f>
        <v>0</v>
      </c>
      <c r="AH6" s="69"/>
      <c r="AI6" s="70">
        <f t="shared" si="8"/>
        <v>138</v>
      </c>
      <c r="AJ6" s="68">
        <f>Plan!P4</f>
        <v>0</v>
      </c>
      <c r="AK6" s="69"/>
      <c r="AL6" s="70">
        <f t="shared" si="9"/>
        <v>138</v>
      </c>
      <c r="AM6" s="68">
        <f>Plan!Q4</f>
        <v>0</v>
      </c>
      <c r="AN6" s="69"/>
      <c r="AO6" s="70">
        <f t="shared" si="10"/>
        <v>138</v>
      </c>
      <c r="AP6" s="68">
        <f>Plan!R4</f>
        <v>0</v>
      </c>
      <c r="AQ6" s="69"/>
      <c r="AR6" s="70">
        <f t="shared" si="11"/>
        <v>138</v>
      </c>
      <c r="AS6" s="68">
        <f>Plan!S4</f>
        <v>138</v>
      </c>
      <c r="AT6" s="71">
        <f t="shared" si="12"/>
        <v>0</v>
      </c>
      <c r="AU6" s="72">
        <f t="shared" si="13"/>
        <v>138</v>
      </c>
    </row>
    <row r="7" spans="1:50" hidden="1" x14ac:dyDescent="0.2">
      <c r="A7" s="66" t="str">
        <f>Plan!A5</f>
        <v>K1PD01</v>
      </c>
      <c r="B7" s="66" t="str">
        <f>Plan!B5</f>
        <v>K1A003</v>
      </c>
      <c r="C7" s="66" t="str">
        <f>Plan!C5</f>
        <v>1300A075</v>
      </c>
      <c r="D7" s="66" t="str">
        <f>Plan!D5</f>
        <v>PUMP ASSY;WATER</v>
      </c>
      <c r="E7" s="66" t="str">
        <f>Plan!E5</f>
        <v>4M41</v>
      </c>
      <c r="F7" s="67">
        <f>Plan!F5</f>
        <v>5</v>
      </c>
      <c r="G7" s="80" t="str">
        <f>IFERROR(VLOOKUP($C7,Plan!$C:$U,18,0),"-")</f>
        <v>-</v>
      </c>
      <c r="H7" s="80" t="str">
        <f>IFERROR(VLOOKUP($C7,Plan!$C:$U,19,0),"-")</f>
        <v>-</v>
      </c>
      <c r="I7" s="68">
        <f>Plan!G5</f>
        <v>0</v>
      </c>
      <c r="J7" s="69"/>
      <c r="K7" s="70">
        <f t="shared" si="0"/>
        <v>0</v>
      </c>
      <c r="L7" s="68">
        <f>Plan!H5</f>
        <v>0</v>
      </c>
      <c r="M7" s="69"/>
      <c r="N7" s="70">
        <f t="shared" si="1"/>
        <v>0</v>
      </c>
      <c r="O7" s="68">
        <f>Plan!I5</f>
        <v>0</v>
      </c>
      <c r="P7" s="69"/>
      <c r="Q7" s="70">
        <f t="shared" si="2"/>
        <v>0</v>
      </c>
      <c r="R7" s="68">
        <f>Plan!J5</f>
        <v>0</v>
      </c>
      <c r="S7" s="69"/>
      <c r="T7" s="70">
        <f t="shared" si="3"/>
        <v>0</v>
      </c>
      <c r="U7" s="68">
        <f>Plan!K5</f>
        <v>0</v>
      </c>
      <c r="V7" s="69"/>
      <c r="W7" s="70">
        <f t="shared" si="4"/>
        <v>0</v>
      </c>
      <c r="X7" s="68">
        <f>Plan!L5</f>
        <v>0</v>
      </c>
      <c r="Y7" s="69"/>
      <c r="Z7" s="70">
        <f t="shared" si="5"/>
        <v>0</v>
      </c>
      <c r="AA7" s="68">
        <f>Plan!M5</f>
        <v>0</v>
      </c>
      <c r="AB7" s="69"/>
      <c r="AC7" s="70">
        <f t="shared" si="6"/>
        <v>0</v>
      </c>
      <c r="AD7" s="68">
        <f>Plan!N5</f>
        <v>0</v>
      </c>
      <c r="AE7" s="69"/>
      <c r="AF7" s="70">
        <f t="shared" si="7"/>
        <v>0</v>
      </c>
      <c r="AG7" s="68">
        <f>Plan!O5</f>
        <v>0</v>
      </c>
      <c r="AH7" s="69"/>
      <c r="AI7" s="70">
        <f t="shared" si="8"/>
        <v>0</v>
      </c>
      <c r="AJ7" s="68">
        <f>Plan!P5</f>
        <v>0</v>
      </c>
      <c r="AK7" s="69"/>
      <c r="AL7" s="70">
        <f t="shared" si="9"/>
        <v>0</v>
      </c>
      <c r="AM7" s="68">
        <f>Plan!Q5</f>
        <v>0</v>
      </c>
      <c r="AN7" s="69"/>
      <c r="AO7" s="70">
        <f t="shared" si="10"/>
        <v>0</v>
      </c>
      <c r="AP7" s="68">
        <f>Plan!R5</f>
        <v>0</v>
      </c>
      <c r="AQ7" s="69"/>
      <c r="AR7" s="70">
        <f t="shared" si="11"/>
        <v>0</v>
      </c>
      <c r="AS7" s="68">
        <f>Plan!S5</f>
        <v>0</v>
      </c>
      <c r="AT7" s="71">
        <f t="shared" si="12"/>
        <v>0</v>
      </c>
      <c r="AU7" s="72">
        <f t="shared" si="13"/>
        <v>0</v>
      </c>
    </row>
    <row r="8" spans="1:50" hidden="1" x14ac:dyDescent="0.2">
      <c r="A8" s="66" t="str">
        <f>Plan!A6</f>
        <v>K1PD01</v>
      </c>
      <c r="B8" s="66" t="str">
        <f>Plan!B6</f>
        <v>K1A003</v>
      </c>
      <c r="C8" s="66" t="str">
        <f>Plan!C6</f>
        <v>1320A047</v>
      </c>
      <c r="D8" s="66" t="str">
        <f>Plan!D6</f>
        <v>BRKT ASSY COOLING FAN</v>
      </c>
      <c r="E8" s="66" t="str">
        <f>Plan!E6</f>
        <v>4N15</v>
      </c>
      <c r="F8" s="67">
        <f>Plan!F6</f>
        <v>10</v>
      </c>
      <c r="G8" s="80" t="str">
        <f>IFERROR(VLOOKUP($C8,Plan!$C:$U,18,0),"-")</f>
        <v>Box 1026</v>
      </c>
      <c r="H8" s="80" t="str">
        <f>IFERROR(VLOOKUP($C8,Plan!$C:$U,19,0),"-")</f>
        <v>Blue</v>
      </c>
      <c r="I8" s="68">
        <f>Plan!G6</f>
        <v>0</v>
      </c>
      <c r="J8" s="69"/>
      <c r="K8" s="70">
        <f t="shared" si="0"/>
        <v>0</v>
      </c>
      <c r="L8" s="68">
        <f>Plan!H6</f>
        <v>0</v>
      </c>
      <c r="M8" s="69"/>
      <c r="N8" s="70">
        <f t="shared" si="1"/>
        <v>0</v>
      </c>
      <c r="O8" s="68">
        <f>Plan!I6</f>
        <v>0</v>
      </c>
      <c r="P8" s="69"/>
      <c r="Q8" s="70">
        <f t="shared" si="2"/>
        <v>0</v>
      </c>
      <c r="R8" s="68">
        <f>Plan!J6</f>
        <v>0</v>
      </c>
      <c r="S8" s="69"/>
      <c r="T8" s="70">
        <f t="shared" si="3"/>
        <v>0</v>
      </c>
      <c r="U8" s="68">
        <f>Plan!K6</f>
        <v>0</v>
      </c>
      <c r="V8" s="69"/>
      <c r="W8" s="70">
        <f t="shared" si="4"/>
        <v>0</v>
      </c>
      <c r="X8" s="68">
        <f>Plan!L6</f>
        <v>0</v>
      </c>
      <c r="Y8" s="69"/>
      <c r="Z8" s="70">
        <f t="shared" si="5"/>
        <v>0</v>
      </c>
      <c r="AA8" s="68">
        <f>Plan!M6</f>
        <v>0</v>
      </c>
      <c r="AB8" s="69"/>
      <c r="AC8" s="70">
        <f t="shared" si="6"/>
        <v>0</v>
      </c>
      <c r="AD8" s="68">
        <f>Plan!N6</f>
        <v>60</v>
      </c>
      <c r="AE8" s="69"/>
      <c r="AF8" s="70">
        <f t="shared" si="7"/>
        <v>60</v>
      </c>
      <c r="AG8" s="68">
        <f>Plan!O6</f>
        <v>0</v>
      </c>
      <c r="AH8" s="69"/>
      <c r="AI8" s="70">
        <f t="shared" si="8"/>
        <v>60</v>
      </c>
      <c r="AJ8" s="68">
        <f>Plan!P6</f>
        <v>0</v>
      </c>
      <c r="AK8" s="69"/>
      <c r="AL8" s="70">
        <f t="shared" si="9"/>
        <v>60</v>
      </c>
      <c r="AM8" s="68">
        <f>Plan!Q6</f>
        <v>0</v>
      </c>
      <c r="AN8" s="69"/>
      <c r="AO8" s="70">
        <f t="shared" si="10"/>
        <v>60</v>
      </c>
      <c r="AP8" s="68">
        <f>Plan!R6</f>
        <v>0</v>
      </c>
      <c r="AQ8" s="69"/>
      <c r="AR8" s="70">
        <f t="shared" si="11"/>
        <v>60</v>
      </c>
      <c r="AS8" s="68">
        <f>Plan!S6</f>
        <v>60</v>
      </c>
      <c r="AT8" s="71">
        <f t="shared" si="12"/>
        <v>0</v>
      </c>
      <c r="AU8" s="72">
        <f t="shared" si="13"/>
        <v>60</v>
      </c>
    </row>
    <row r="9" spans="1:50" hidden="1" x14ac:dyDescent="0.2">
      <c r="A9" s="66" t="str">
        <f>Plan!A7</f>
        <v>K1PD01</v>
      </c>
      <c r="B9" s="66" t="str">
        <f>Plan!B7</f>
        <v>K1A003</v>
      </c>
      <c r="C9" s="66" t="str">
        <f>Plan!C7</f>
        <v>1320A064</v>
      </c>
      <c r="D9" s="66" t="str">
        <f>Plan!D7</f>
        <v>BRKT ASSY COOLING FAN</v>
      </c>
      <c r="E9" s="66" t="str">
        <f>Plan!E7</f>
        <v>4N14 -FR</v>
      </c>
      <c r="F9" s="67">
        <f>Plan!F7</f>
        <v>10</v>
      </c>
      <c r="G9" s="80" t="str">
        <f>IFERROR(VLOOKUP($C9,Plan!$C:$U,18,0),"-")</f>
        <v>Box 1026</v>
      </c>
      <c r="H9" s="80" t="str">
        <f>IFERROR(VLOOKUP($C9,Plan!$C:$U,19,0),"-")</f>
        <v>Blue</v>
      </c>
      <c r="I9" s="68">
        <f>Plan!G7</f>
        <v>0</v>
      </c>
      <c r="J9" s="69"/>
      <c r="K9" s="70">
        <f t="shared" si="0"/>
        <v>0</v>
      </c>
      <c r="L9" s="68">
        <f>Plan!H7</f>
        <v>0</v>
      </c>
      <c r="M9" s="69"/>
      <c r="N9" s="70">
        <f t="shared" si="1"/>
        <v>0</v>
      </c>
      <c r="O9" s="68">
        <f>Plan!I7</f>
        <v>0</v>
      </c>
      <c r="P9" s="69"/>
      <c r="Q9" s="70">
        <f t="shared" si="2"/>
        <v>0</v>
      </c>
      <c r="R9" s="68">
        <f>Plan!J7</f>
        <v>0</v>
      </c>
      <c r="S9" s="69"/>
      <c r="T9" s="70">
        <f t="shared" si="3"/>
        <v>0</v>
      </c>
      <c r="U9" s="68">
        <f>Plan!K7</f>
        <v>0</v>
      </c>
      <c r="V9" s="69"/>
      <c r="W9" s="70">
        <f t="shared" si="4"/>
        <v>0</v>
      </c>
      <c r="X9" s="68">
        <f>Plan!L7</f>
        <v>0</v>
      </c>
      <c r="Y9" s="69"/>
      <c r="Z9" s="70">
        <f t="shared" si="5"/>
        <v>0</v>
      </c>
      <c r="AA9" s="68">
        <f>Plan!M7</f>
        <v>0</v>
      </c>
      <c r="AB9" s="69"/>
      <c r="AC9" s="70">
        <f t="shared" si="6"/>
        <v>0</v>
      </c>
      <c r="AD9" s="68">
        <f>Plan!N7</f>
        <v>0</v>
      </c>
      <c r="AE9" s="69"/>
      <c r="AF9" s="70">
        <f t="shared" si="7"/>
        <v>0</v>
      </c>
      <c r="AG9" s="68">
        <f>Plan!O7</f>
        <v>60</v>
      </c>
      <c r="AH9" s="69"/>
      <c r="AI9" s="70">
        <f t="shared" si="8"/>
        <v>60</v>
      </c>
      <c r="AJ9" s="68">
        <f>Plan!P7</f>
        <v>0</v>
      </c>
      <c r="AK9" s="69"/>
      <c r="AL9" s="70">
        <f t="shared" si="9"/>
        <v>60</v>
      </c>
      <c r="AM9" s="68">
        <f>Plan!Q7</f>
        <v>0</v>
      </c>
      <c r="AN9" s="69"/>
      <c r="AO9" s="70">
        <f t="shared" si="10"/>
        <v>60</v>
      </c>
      <c r="AP9" s="68">
        <f>Plan!R7</f>
        <v>0</v>
      </c>
      <c r="AQ9" s="69"/>
      <c r="AR9" s="70">
        <f t="shared" si="11"/>
        <v>60</v>
      </c>
      <c r="AS9" s="68">
        <f>Plan!S7</f>
        <v>60</v>
      </c>
      <c r="AT9" s="71">
        <f t="shared" si="12"/>
        <v>0</v>
      </c>
      <c r="AU9" s="72">
        <f t="shared" si="13"/>
        <v>60</v>
      </c>
    </row>
    <row r="10" spans="1:50" x14ac:dyDescent="0.2">
      <c r="A10" s="66" t="str">
        <f>Plan!A8</f>
        <v>K1PD01</v>
      </c>
      <c r="B10" s="66" t="str">
        <f>Plan!B8</f>
        <v>K1A003</v>
      </c>
      <c r="C10" s="66" t="str">
        <f>Plan!C8</f>
        <v>21112A000P</v>
      </c>
      <c r="D10" s="66" t="str">
        <f>Plan!D8</f>
        <v>BRKT ASSY COOLING FAN</v>
      </c>
      <c r="E10" s="66" t="str">
        <f>Plan!E8</f>
        <v>4N16(X81C)</v>
      </c>
      <c r="F10" s="67">
        <f>Plan!F8</f>
        <v>10</v>
      </c>
      <c r="G10" s="80" t="str">
        <f>IFERROR(VLOOKUP($C10,Plan!$C:$U,18,0),"-")</f>
        <v>Box 917</v>
      </c>
      <c r="H10" s="80" t="str">
        <f>IFERROR(VLOOKUP($C10,Plan!$C:$U,19,0),"-")</f>
        <v>Blue</v>
      </c>
      <c r="I10" s="68">
        <f>Plan!G8</f>
        <v>60</v>
      </c>
      <c r="J10" s="69"/>
      <c r="K10" s="70">
        <f t="shared" si="0"/>
        <v>60</v>
      </c>
      <c r="L10" s="68">
        <f>Plan!H8</f>
        <v>60</v>
      </c>
      <c r="M10" s="69"/>
      <c r="N10" s="70">
        <f t="shared" si="1"/>
        <v>120</v>
      </c>
      <c r="O10" s="68">
        <f>Plan!I8</f>
        <v>0</v>
      </c>
      <c r="P10" s="69"/>
      <c r="Q10" s="70">
        <f t="shared" si="2"/>
        <v>120</v>
      </c>
      <c r="R10" s="68">
        <f>Plan!J8</f>
        <v>0</v>
      </c>
      <c r="S10" s="69"/>
      <c r="T10" s="70">
        <f t="shared" si="3"/>
        <v>120</v>
      </c>
      <c r="U10" s="68">
        <f>Plan!K8</f>
        <v>60</v>
      </c>
      <c r="V10" s="69"/>
      <c r="W10" s="70">
        <f t="shared" si="4"/>
        <v>180</v>
      </c>
      <c r="X10" s="68">
        <f>Plan!L8</f>
        <v>60</v>
      </c>
      <c r="Y10" s="69"/>
      <c r="Z10" s="70">
        <f t="shared" si="5"/>
        <v>240</v>
      </c>
      <c r="AA10" s="68">
        <f>Plan!M8</f>
        <v>60</v>
      </c>
      <c r="AB10" s="69"/>
      <c r="AC10" s="70">
        <f t="shared" si="6"/>
        <v>300</v>
      </c>
      <c r="AD10" s="68">
        <f>Plan!N8</f>
        <v>0</v>
      </c>
      <c r="AE10" s="69"/>
      <c r="AF10" s="70">
        <f t="shared" si="7"/>
        <v>300</v>
      </c>
      <c r="AG10" s="68">
        <f>Plan!O8</f>
        <v>60</v>
      </c>
      <c r="AH10" s="69"/>
      <c r="AI10" s="70">
        <f t="shared" si="8"/>
        <v>360</v>
      </c>
      <c r="AJ10" s="68">
        <f>Plan!P8</f>
        <v>0</v>
      </c>
      <c r="AK10" s="69"/>
      <c r="AL10" s="70">
        <f t="shared" si="9"/>
        <v>360</v>
      </c>
      <c r="AM10" s="68">
        <f>Plan!Q8</f>
        <v>0</v>
      </c>
      <c r="AN10" s="69"/>
      <c r="AO10" s="70">
        <f t="shared" si="10"/>
        <v>360</v>
      </c>
      <c r="AP10" s="68">
        <f>Plan!R8</f>
        <v>60</v>
      </c>
      <c r="AQ10" s="69"/>
      <c r="AR10" s="70">
        <f t="shared" si="11"/>
        <v>420</v>
      </c>
      <c r="AS10" s="68">
        <f>Plan!S8</f>
        <v>420</v>
      </c>
      <c r="AT10" s="71">
        <f t="shared" si="12"/>
        <v>0</v>
      </c>
      <c r="AU10" s="72">
        <f t="shared" si="13"/>
        <v>420</v>
      </c>
    </row>
    <row r="11" spans="1:50" hidden="1" x14ac:dyDescent="0.2">
      <c r="A11" s="66" t="str">
        <f>Plan!A9</f>
        <v>K1PD01</v>
      </c>
      <c r="B11" s="66" t="str">
        <f>Plan!B9</f>
        <v>K1A003</v>
      </c>
      <c r="C11" s="66" t="str">
        <f>Plan!C9</f>
        <v>MD328078</v>
      </c>
      <c r="D11" s="66" t="str">
        <f>Plan!D9</f>
        <v>WATER PUMP ASSY</v>
      </c>
      <c r="E11" s="66" t="str">
        <f>Plan!E9</f>
        <v>4D56</v>
      </c>
      <c r="F11" s="67">
        <f>Plan!F9</f>
        <v>5</v>
      </c>
      <c r="G11" s="80" t="str">
        <f>IFERROR(VLOOKUP($C11,Plan!$C:$U,18,0),"-")</f>
        <v>Box 917</v>
      </c>
      <c r="H11" s="80" t="str">
        <f>IFERROR(VLOOKUP($C11,Plan!$C:$U,19,0),"-")</f>
        <v>Blue</v>
      </c>
      <c r="I11" s="68">
        <f>Plan!G9</f>
        <v>0</v>
      </c>
      <c r="J11" s="69"/>
      <c r="K11" s="70">
        <f t="shared" si="0"/>
        <v>0</v>
      </c>
      <c r="L11" s="68">
        <f>Plan!H9</f>
        <v>0</v>
      </c>
      <c r="M11" s="69"/>
      <c r="N11" s="70">
        <f t="shared" si="1"/>
        <v>0</v>
      </c>
      <c r="O11" s="68">
        <f>Plan!I9</f>
        <v>0</v>
      </c>
      <c r="P11" s="69"/>
      <c r="Q11" s="70">
        <f t="shared" si="2"/>
        <v>0</v>
      </c>
      <c r="R11" s="68">
        <f>Plan!J9</f>
        <v>0</v>
      </c>
      <c r="S11" s="69"/>
      <c r="T11" s="70">
        <f t="shared" si="3"/>
        <v>0</v>
      </c>
      <c r="U11" s="68">
        <f>Plan!K9</f>
        <v>0</v>
      </c>
      <c r="V11" s="69"/>
      <c r="W11" s="70">
        <f t="shared" si="4"/>
        <v>0</v>
      </c>
      <c r="X11" s="68">
        <f>Plan!L9</f>
        <v>0</v>
      </c>
      <c r="Y11" s="69"/>
      <c r="Z11" s="70">
        <f t="shared" si="5"/>
        <v>0</v>
      </c>
      <c r="AA11" s="68">
        <f>Plan!M9</f>
        <v>0</v>
      </c>
      <c r="AB11" s="69"/>
      <c r="AC11" s="70">
        <f t="shared" si="6"/>
        <v>0</v>
      </c>
      <c r="AD11" s="68">
        <f>Plan!N9</f>
        <v>0</v>
      </c>
      <c r="AE11" s="69"/>
      <c r="AF11" s="70">
        <f t="shared" si="7"/>
        <v>0</v>
      </c>
      <c r="AG11" s="68">
        <f>Plan!O9</f>
        <v>0</v>
      </c>
      <c r="AH11" s="69"/>
      <c r="AI11" s="70">
        <f t="shared" si="8"/>
        <v>0</v>
      </c>
      <c r="AJ11" s="68">
        <f>Plan!P9</f>
        <v>0</v>
      </c>
      <c r="AK11" s="69"/>
      <c r="AL11" s="70">
        <f t="shared" si="9"/>
        <v>0</v>
      </c>
      <c r="AM11" s="68">
        <f>Plan!Q9</f>
        <v>0</v>
      </c>
      <c r="AN11" s="69"/>
      <c r="AO11" s="70">
        <f t="shared" si="10"/>
        <v>0</v>
      </c>
      <c r="AP11" s="68">
        <f>Plan!R9</f>
        <v>0</v>
      </c>
      <c r="AQ11" s="69"/>
      <c r="AR11" s="70">
        <f t="shared" si="11"/>
        <v>0</v>
      </c>
      <c r="AS11" s="68">
        <f>Plan!S9</f>
        <v>0</v>
      </c>
      <c r="AT11" s="71">
        <f t="shared" si="12"/>
        <v>0</v>
      </c>
      <c r="AU11" s="72">
        <f t="shared" si="13"/>
        <v>0</v>
      </c>
    </row>
    <row r="12" spans="1:50" hidden="1" x14ac:dyDescent="0.2">
      <c r="A12" s="66" t="str">
        <f>Plan!A10</f>
        <v>K1PD01</v>
      </c>
      <c r="B12" s="66" t="str">
        <f>Plan!B10</f>
        <v>K1A006</v>
      </c>
      <c r="C12" s="66" t="str">
        <f>Plan!C10</f>
        <v>1064A035</v>
      </c>
      <c r="D12" s="66" t="str">
        <f>Plan!D10</f>
        <v>CASE ASSY  OIL PUMP</v>
      </c>
      <c r="E12" s="66" t="str">
        <f>Plan!E10</f>
        <v>4D5OP(3E00)</v>
      </c>
      <c r="F12" s="67">
        <f>Plan!F10</f>
        <v>5</v>
      </c>
      <c r="G12" s="80" t="str">
        <f>IFERROR(VLOOKUP($C12,Plan!$C:$U,18,0),"-")</f>
        <v>Box 2541</v>
      </c>
      <c r="H12" s="80" t="str">
        <f>IFERROR(VLOOKUP($C12,Plan!$C:$U,19,0),"-")</f>
        <v>Blue</v>
      </c>
      <c r="I12" s="68">
        <f>Plan!G10</f>
        <v>0</v>
      </c>
      <c r="J12" s="69"/>
      <c r="K12" s="70">
        <f t="shared" si="0"/>
        <v>0</v>
      </c>
      <c r="L12" s="68">
        <f>Plan!H10</f>
        <v>0</v>
      </c>
      <c r="M12" s="69"/>
      <c r="N12" s="70">
        <f t="shared" si="1"/>
        <v>0</v>
      </c>
      <c r="O12" s="68">
        <f>Plan!I10</f>
        <v>0</v>
      </c>
      <c r="P12" s="69"/>
      <c r="Q12" s="70">
        <f t="shared" si="2"/>
        <v>0</v>
      </c>
      <c r="R12" s="68">
        <f>Plan!J10</f>
        <v>0</v>
      </c>
      <c r="S12" s="69"/>
      <c r="T12" s="70">
        <f t="shared" si="3"/>
        <v>0</v>
      </c>
      <c r="U12" s="68">
        <f>Plan!K10</f>
        <v>0</v>
      </c>
      <c r="V12" s="69"/>
      <c r="W12" s="70">
        <f t="shared" si="4"/>
        <v>0</v>
      </c>
      <c r="X12" s="68">
        <f>Plan!L10</f>
        <v>26</v>
      </c>
      <c r="Y12" s="69"/>
      <c r="Z12" s="70">
        <f t="shared" si="5"/>
        <v>26</v>
      </c>
      <c r="AA12" s="68">
        <f>Plan!M10</f>
        <v>0</v>
      </c>
      <c r="AB12" s="69"/>
      <c r="AC12" s="70">
        <f t="shared" si="6"/>
        <v>26</v>
      </c>
      <c r="AD12" s="68">
        <f>Plan!N10</f>
        <v>0</v>
      </c>
      <c r="AE12" s="69"/>
      <c r="AF12" s="70">
        <f t="shared" si="7"/>
        <v>26</v>
      </c>
      <c r="AG12" s="68">
        <f>Plan!O10</f>
        <v>0</v>
      </c>
      <c r="AH12" s="69"/>
      <c r="AI12" s="70">
        <f t="shared" si="8"/>
        <v>26</v>
      </c>
      <c r="AJ12" s="68">
        <f>Plan!P10</f>
        <v>0</v>
      </c>
      <c r="AK12" s="69"/>
      <c r="AL12" s="70">
        <f t="shared" si="9"/>
        <v>26</v>
      </c>
      <c r="AM12" s="68">
        <f>Plan!Q10</f>
        <v>0</v>
      </c>
      <c r="AN12" s="69"/>
      <c r="AO12" s="70">
        <f t="shared" si="10"/>
        <v>26</v>
      </c>
      <c r="AP12" s="68">
        <f>Plan!R10</f>
        <v>0</v>
      </c>
      <c r="AQ12" s="69"/>
      <c r="AR12" s="70">
        <f t="shared" si="11"/>
        <v>26</v>
      </c>
      <c r="AS12" s="68">
        <f>Plan!S10</f>
        <v>26</v>
      </c>
      <c r="AT12" s="71">
        <f t="shared" si="12"/>
        <v>0</v>
      </c>
      <c r="AU12" s="72">
        <f t="shared" si="13"/>
        <v>26</v>
      </c>
    </row>
    <row r="13" spans="1:50" hidden="1" x14ac:dyDescent="0.2">
      <c r="A13" s="66" t="str">
        <f>Plan!A11</f>
        <v>K1PD01</v>
      </c>
      <c r="B13" s="66" t="str">
        <f>Plan!B11</f>
        <v>K1A006</v>
      </c>
      <c r="C13" s="66" t="str">
        <f>Plan!C11</f>
        <v>1064A035-S</v>
      </c>
      <c r="D13" s="66" t="str">
        <f>Plan!D11</f>
        <v>CASE ASSY OIL PUMP</v>
      </c>
      <c r="E13" s="66">
        <f>Plan!E11</f>
        <v>3</v>
      </c>
      <c r="F13" s="67">
        <f>Plan!F11</f>
        <v>5</v>
      </c>
      <c r="G13" s="80" t="str">
        <f>IFERROR(VLOOKUP($C13,Plan!$C:$U,18,0),"-")</f>
        <v>Box 2541</v>
      </c>
      <c r="H13" s="80" t="str">
        <f>IFERROR(VLOOKUP($C13,Plan!$C:$U,19,0),"-")</f>
        <v>Blue</v>
      </c>
      <c r="I13" s="68">
        <f>Plan!G11</f>
        <v>0</v>
      </c>
      <c r="J13" s="69"/>
      <c r="K13" s="70">
        <f t="shared" si="0"/>
        <v>0</v>
      </c>
      <c r="L13" s="68">
        <f>Plan!H11</f>
        <v>0</v>
      </c>
      <c r="M13" s="69"/>
      <c r="N13" s="70">
        <f t="shared" si="1"/>
        <v>0</v>
      </c>
      <c r="O13" s="68">
        <f>Plan!I11</f>
        <v>0</v>
      </c>
      <c r="P13" s="69"/>
      <c r="Q13" s="70">
        <f t="shared" si="2"/>
        <v>0</v>
      </c>
      <c r="R13" s="68">
        <f>Plan!J11</f>
        <v>0</v>
      </c>
      <c r="S13" s="69"/>
      <c r="T13" s="70">
        <f t="shared" si="3"/>
        <v>0</v>
      </c>
      <c r="U13" s="68">
        <f>Plan!K11</f>
        <v>0</v>
      </c>
      <c r="V13" s="69"/>
      <c r="W13" s="70">
        <f t="shared" si="4"/>
        <v>0</v>
      </c>
      <c r="X13" s="68">
        <f>Plan!L11</f>
        <v>0</v>
      </c>
      <c r="Y13" s="69"/>
      <c r="Z13" s="70">
        <f t="shared" si="5"/>
        <v>0</v>
      </c>
      <c r="AA13" s="68">
        <f>Plan!M11</f>
        <v>0</v>
      </c>
      <c r="AB13" s="69"/>
      <c r="AC13" s="70">
        <f t="shared" si="6"/>
        <v>0</v>
      </c>
      <c r="AD13" s="68">
        <f>Plan!N11</f>
        <v>0</v>
      </c>
      <c r="AE13" s="69"/>
      <c r="AF13" s="70">
        <f t="shared" si="7"/>
        <v>0</v>
      </c>
      <c r="AG13" s="68">
        <f>Plan!O11</f>
        <v>0</v>
      </c>
      <c r="AH13" s="69"/>
      <c r="AI13" s="70">
        <f t="shared" si="8"/>
        <v>0</v>
      </c>
      <c r="AJ13" s="68">
        <f>Plan!P11</f>
        <v>0</v>
      </c>
      <c r="AK13" s="69"/>
      <c r="AL13" s="70">
        <f t="shared" si="9"/>
        <v>0</v>
      </c>
      <c r="AM13" s="68">
        <f>Plan!Q11</f>
        <v>0</v>
      </c>
      <c r="AN13" s="69"/>
      <c r="AO13" s="70">
        <f t="shared" si="10"/>
        <v>0</v>
      </c>
      <c r="AP13" s="68">
        <f>Plan!R11</f>
        <v>26</v>
      </c>
      <c r="AQ13" s="69"/>
      <c r="AR13" s="70">
        <f t="shared" si="11"/>
        <v>26</v>
      </c>
      <c r="AS13" s="68">
        <f>Plan!S11</f>
        <v>26</v>
      </c>
      <c r="AT13" s="71">
        <f t="shared" si="12"/>
        <v>0</v>
      </c>
      <c r="AU13" s="72">
        <f t="shared" si="13"/>
        <v>26</v>
      </c>
    </row>
    <row r="14" spans="1:50" x14ac:dyDescent="0.2">
      <c r="A14" s="66" t="str">
        <f>Plan!A12</f>
        <v>K1PD01</v>
      </c>
      <c r="B14" s="66" t="str">
        <f>Plan!B12</f>
        <v>K1A006</v>
      </c>
      <c r="C14" s="66" t="str">
        <f>Plan!C12</f>
        <v>1211A164</v>
      </c>
      <c r="D14" s="66" t="str">
        <f>Plan!D12</f>
        <v>CASE ASSY OIL PUMP</v>
      </c>
      <c r="E14" s="66" t="str">
        <f>Plan!E12</f>
        <v>4G64</v>
      </c>
      <c r="F14" s="67">
        <f>Plan!F12</f>
        <v>5</v>
      </c>
      <c r="G14" s="80" t="str">
        <f>IFERROR(VLOOKUP($C14,Plan!$C:$U,18,0),"-")</f>
        <v>Box 2541</v>
      </c>
      <c r="H14" s="80" t="str">
        <f>IFERROR(VLOOKUP($C14,Plan!$C:$U,19,0),"-")</f>
        <v>Blue</v>
      </c>
      <c r="I14" s="68">
        <f>Plan!G12</f>
        <v>32</v>
      </c>
      <c r="J14" s="69"/>
      <c r="K14" s="70">
        <f t="shared" si="0"/>
        <v>32</v>
      </c>
      <c r="L14" s="68">
        <f>Plan!H12</f>
        <v>32</v>
      </c>
      <c r="M14" s="69"/>
      <c r="N14" s="70">
        <f t="shared" si="1"/>
        <v>64</v>
      </c>
      <c r="O14" s="68">
        <f>Plan!I12</f>
        <v>0</v>
      </c>
      <c r="P14" s="69"/>
      <c r="Q14" s="70">
        <f t="shared" si="2"/>
        <v>64</v>
      </c>
      <c r="R14" s="68">
        <f>Plan!J12</f>
        <v>0</v>
      </c>
      <c r="S14" s="69"/>
      <c r="T14" s="70">
        <f t="shared" si="3"/>
        <v>64</v>
      </c>
      <c r="U14" s="68">
        <f>Plan!K12</f>
        <v>32</v>
      </c>
      <c r="V14" s="69"/>
      <c r="W14" s="70">
        <f t="shared" si="4"/>
        <v>96</v>
      </c>
      <c r="X14" s="68">
        <f>Plan!L12</f>
        <v>0</v>
      </c>
      <c r="Y14" s="69"/>
      <c r="Z14" s="70">
        <f t="shared" si="5"/>
        <v>96</v>
      </c>
      <c r="AA14" s="68">
        <f>Plan!M12</f>
        <v>32</v>
      </c>
      <c r="AB14" s="69"/>
      <c r="AC14" s="70">
        <f t="shared" si="6"/>
        <v>128</v>
      </c>
      <c r="AD14" s="68">
        <f>Plan!N12</f>
        <v>32</v>
      </c>
      <c r="AE14" s="69"/>
      <c r="AF14" s="70">
        <f t="shared" si="7"/>
        <v>160</v>
      </c>
      <c r="AG14" s="68">
        <f>Plan!O12</f>
        <v>32</v>
      </c>
      <c r="AH14" s="69"/>
      <c r="AI14" s="70">
        <f t="shared" si="8"/>
        <v>192</v>
      </c>
      <c r="AJ14" s="68">
        <f>Plan!P12</f>
        <v>0</v>
      </c>
      <c r="AK14" s="69"/>
      <c r="AL14" s="70">
        <f t="shared" si="9"/>
        <v>192</v>
      </c>
      <c r="AM14" s="68">
        <f>Plan!Q12</f>
        <v>0</v>
      </c>
      <c r="AN14" s="69"/>
      <c r="AO14" s="70">
        <f t="shared" si="10"/>
        <v>192</v>
      </c>
      <c r="AP14" s="68">
        <f>Plan!R12</f>
        <v>0</v>
      </c>
      <c r="AQ14" s="69"/>
      <c r="AR14" s="70">
        <f t="shared" si="11"/>
        <v>192</v>
      </c>
      <c r="AS14" s="68">
        <f>Plan!S12</f>
        <v>192</v>
      </c>
      <c r="AT14" s="71">
        <f t="shared" si="12"/>
        <v>0</v>
      </c>
      <c r="AU14" s="72">
        <f t="shared" si="13"/>
        <v>192</v>
      </c>
    </row>
    <row r="15" spans="1:50" hidden="1" x14ac:dyDescent="0.2">
      <c r="A15" s="66" t="str">
        <f>Plan!A13</f>
        <v>K1PD01</v>
      </c>
      <c r="B15" s="66" t="str">
        <f>Plan!B13</f>
        <v>K1A009</v>
      </c>
      <c r="C15" s="66" t="str">
        <f>Plan!C13</f>
        <v>755248-6160</v>
      </c>
      <c r="D15" s="66" t="str">
        <f>Plan!D13</f>
        <v>WATER PUMP ASSY</v>
      </c>
      <c r="E15" s="66" t="str">
        <f>Plan!E13</f>
        <v>ES30</v>
      </c>
      <c r="F15" s="67">
        <f>Plan!F13</f>
        <v>5</v>
      </c>
      <c r="G15" s="80" t="str">
        <f>IFERROR(VLOOKUP($C15,Plan!$C:$U,18,0),"-")</f>
        <v>Box IS-05</v>
      </c>
      <c r="H15" s="80" t="str">
        <f>IFERROR(VLOOKUP($C15,Plan!$C:$U,19,0),"-")</f>
        <v>Gray</v>
      </c>
      <c r="I15" s="68">
        <f>Plan!G13</f>
        <v>0</v>
      </c>
      <c r="J15" s="69"/>
      <c r="K15" s="70">
        <f t="shared" si="0"/>
        <v>0</v>
      </c>
      <c r="L15" s="68">
        <f>Plan!H13</f>
        <v>115</v>
      </c>
      <c r="M15" s="69"/>
      <c r="N15" s="70">
        <f t="shared" si="1"/>
        <v>115</v>
      </c>
      <c r="O15" s="68">
        <f>Plan!I13</f>
        <v>0</v>
      </c>
      <c r="P15" s="69"/>
      <c r="Q15" s="70">
        <f t="shared" si="2"/>
        <v>115</v>
      </c>
      <c r="R15" s="68">
        <f>Plan!J13</f>
        <v>0</v>
      </c>
      <c r="S15" s="69"/>
      <c r="T15" s="70">
        <f t="shared" si="3"/>
        <v>115</v>
      </c>
      <c r="U15" s="68">
        <f>Plan!K13</f>
        <v>115</v>
      </c>
      <c r="V15" s="69"/>
      <c r="W15" s="70">
        <f t="shared" si="4"/>
        <v>230</v>
      </c>
      <c r="X15" s="68">
        <f>Plan!L13</f>
        <v>54</v>
      </c>
      <c r="Y15" s="69"/>
      <c r="Z15" s="70">
        <f t="shared" si="5"/>
        <v>284</v>
      </c>
      <c r="AA15" s="68">
        <f>Plan!M13</f>
        <v>115</v>
      </c>
      <c r="AB15" s="69"/>
      <c r="AC15" s="70">
        <f t="shared" si="6"/>
        <v>399</v>
      </c>
      <c r="AD15" s="68">
        <f>Plan!N13</f>
        <v>54</v>
      </c>
      <c r="AE15" s="69"/>
      <c r="AF15" s="70">
        <f t="shared" si="7"/>
        <v>453</v>
      </c>
      <c r="AG15" s="68">
        <f>Plan!O13</f>
        <v>0</v>
      </c>
      <c r="AH15" s="69"/>
      <c r="AI15" s="70">
        <f t="shared" si="8"/>
        <v>453</v>
      </c>
      <c r="AJ15" s="68">
        <f>Plan!P13</f>
        <v>0</v>
      </c>
      <c r="AK15" s="69"/>
      <c r="AL15" s="70">
        <f t="shared" si="9"/>
        <v>453</v>
      </c>
      <c r="AM15" s="68">
        <f>Plan!Q13</f>
        <v>0</v>
      </c>
      <c r="AN15" s="69"/>
      <c r="AO15" s="70">
        <f t="shared" si="10"/>
        <v>453</v>
      </c>
      <c r="AP15" s="68">
        <f>Plan!R13</f>
        <v>0</v>
      </c>
      <c r="AQ15" s="69"/>
      <c r="AR15" s="70">
        <f t="shared" si="11"/>
        <v>453</v>
      </c>
      <c r="AS15" s="68">
        <f>Plan!S13</f>
        <v>453</v>
      </c>
      <c r="AT15" s="71">
        <f t="shared" si="12"/>
        <v>0</v>
      </c>
      <c r="AU15" s="72">
        <f t="shared" si="13"/>
        <v>453</v>
      </c>
    </row>
    <row r="16" spans="1:50" hidden="1" x14ac:dyDescent="0.2">
      <c r="A16" s="66" t="str">
        <f>Plan!A14</f>
        <v>K1PD01</v>
      </c>
      <c r="B16" s="66" t="str">
        <f>Plan!B14</f>
        <v>K1A009</v>
      </c>
      <c r="C16" s="66" t="str">
        <f>Plan!C14</f>
        <v>C107-095-1Z30</v>
      </c>
      <c r="D16" s="66" t="str">
        <f>Plan!D14</f>
        <v>WATER PUMP ASSY</v>
      </c>
      <c r="E16" s="66" t="str">
        <f>Plan!E14</f>
        <v>ES30</v>
      </c>
      <c r="F16" s="67">
        <f>Plan!F14</f>
        <v>5</v>
      </c>
      <c r="G16" s="80" t="str">
        <f>IFERROR(VLOOKUP($C16,Plan!$C:$U,18,0),"-")</f>
        <v>-</v>
      </c>
      <c r="H16" s="80" t="str">
        <f>IFERROR(VLOOKUP($C16,Plan!$C:$U,19,0),"-")</f>
        <v>-</v>
      </c>
      <c r="I16" s="68">
        <f>Plan!G14</f>
        <v>0</v>
      </c>
      <c r="J16" s="69"/>
      <c r="K16" s="70">
        <f t="shared" si="0"/>
        <v>0</v>
      </c>
      <c r="L16" s="68">
        <f>Plan!H14</f>
        <v>0</v>
      </c>
      <c r="M16" s="69"/>
      <c r="N16" s="70">
        <f t="shared" si="1"/>
        <v>0</v>
      </c>
      <c r="O16" s="68">
        <f>Plan!I14</f>
        <v>0</v>
      </c>
      <c r="P16" s="69"/>
      <c r="Q16" s="70">
        <f t="shared" si="2"/>
        <v>0</v>
      </c>
      <c r="R16" s="68">
        <f>Plan!J14</f>
        <v>0</v>
      </c>
      <c r="S16" s="69"/>
      <c r="T16" s="70">
        <f t="shared" si="3"/>
        <v>0</v>
      </c>
      <c r="U16" s="68">
        <f>Plan!K14</f>
        <v>0</v>
      </c>
      <c r="V16" s="69"/>
      <c r="W16" s="70">
        <f t="shared" si="4"/>
        <v>0</v>
      </c>
      <c r="X16" s="68">
        <f>Plan!L14</f>
        <v>0</v>
      </c>
      <c r="Y16" s="69"/>
      <c r="Z16" s="70">
        <f t="shared" si="5"/>
        <v>0</v>
      </c>
      <c r="AA16" s="68">
        <f>Plan!M14</f>
        <v>0</v>
      </c>
      <c r="AB16" s="69"/>
      <c r="AC16" s="70">
        <f t="shared" si="6"/>
        <v>0</v>
      </c>
      <c r="AD16" s="68">
        <f>Plan!N14</f>
        <v>0</v>
      </c>
      <c r="AE16" s="69"/>
      <c r="AF16" s="70">
        <f t="shared" si="7"/>
        <v>0</v>
      </c>
      <c r="AG16" s="68">
        <f>Plan!O14</f>
        <v>0</v>
      </c>
      <c r="AH16" s="69"/>
      <c r="AI16" s="70">
        <f t="shared" si="8"/>
        <v>0</v>
      </c>
      <c r="AJ16" s="68">
        <f>Plan!P14</f>
        <v>0</v>
      </c>
      <c r="AK16" s="69"/>
      <c r="AL16" s="70">
        <f t="shared" si="9"/>
        <v>0</v>
      </c>
      <c r="AM16" s="68">
        <f>Plan!Q14</f>
        <v>0</v>
      </c>
      <c r="AN16" s="69"/>
      <c r="AO16" s="70">
        <f t="shared" si="10"/>
        <v>0</v>
      </c>
      <c r="AP16" s="68">
        <f>Plan!R14</f>
        <v>0</v>
      </c>
      <c r="AQ16" s="69"/>
      <c r="AR16" s="70">
        <f t="shared" si="11"/>
        <v>0</v>
      </c>
      <c r="AS16" s="68">
        <f>Plan!S14</f>
        <v>0</v>
      </c>
      <c r="AT16" s="71">
        <f t="shared" si="12"/>
        <v>0</v>
      </c>
      <c r="AU16" s="72">
        <f t="shared" si="13"/>
        <v>0</v>
      </c>
    </row>
    <row r="17" spans="1:47" hidden="1" x14ac:dyDescent="0.2">
      <c r="A17" s="66" t="str">
        <f>Plan!A15</f>
        <v>K1PD01</v>
      </c>
      <c r="B17" s="66" t="str">
        <f>Plan!B15</f>
        <v>K1A009</v>
      </c>
      <c r="C17" s="66" t="str">
        <f>Plan!C15</f>
        <v>J100-11510</v>
      </c>
      <c r="D17" s="66" t="str">
        <f>Plan!D15</f>
        <v>WATER PUMP ASSY</v>
      </c>
      <c r="E17" s="66" t="str">
        <f>Plan!E15</f>
        <v>IAFM+</v>
      </c>
      <c r="F17" s="67">
        <f>Plan!F15</f>
        <v>10</v>
      </c>
      <c r="G17" s="80" t="str">
        <f>IFERROR(VLOOKUP($C17,Plan!$C:$U,18,0),"-")</f>
        <v>-</v>
      </c>
      <c r="H17" s="80" t="str">
        <f>IFERROR(VLOOKUP($C17,Plan!$C:$U,19,0),"-")</f>
        <v>-</v>
      </c>
      <c r="I17" s="68">
        <f>Plan!G15</f>
        <v>0</v>
      </c>
      <c r="J17" s="69"/>
      <c r="K17" s="70">
        <f t="shared" si="0"/>
        <v>0</v>
      </c>
      <c r="L17" s="68">
        <f>Plan!H15</f>
        <v>0</v>
      </c>
      <c r="M17" s="69"/>
      <c r="N17" s="70">
        <f t="shared" si="1"/>
        <v>0</v>
      </c>
      <c r="O17" s="68">
        <f>Plan!I15</f>
        <v>0</v>
      </c>
      <c r="P17" s="69"/>
      <c r="Q17" s="70">
        <f t="shared" si="2"/>
        <v>0</v>
      </c>
      <c r="R17" s="68">
        <f>Plan!J15</f>
        <v>0</v>
      </c>
      <c r="S17" s="69"/>
      <c r="T17" s="70">
        <f t="shared" si="3"/>
        <v>0</v>
      </c>
      <c r="U17" s="68">
        <f>Plan!K15</f>
        <v>0</v>
      </c>
      <c r="V17" s="69"/>
      <c r="W17" s="70">
        <f t="shared" si="4"/>
        <v>0</v>
      </c>
      <c r="X17" s="68">
        <f>Plan!L15</f>
        <v>0</v>
      </c>
      <c r="Y17" s="69"/>
      <c r="Z17" s="70">
        <f t="shared" si="5"/>
        <v>0</v>
      </c>
      <c r="AA17" s="68">
        <f>Plan!M15</f>
        <v>0</v>
      </c>
      <c r="AB17" s="69"/>
      <c r="AC17" s="70">
        <f t="shared" si="6"/>
        <v>0</v>
      </c>
      <c r="AD17" s="68">
        <f>Plan!N15</f>
        <v>0</v>
      </c>
      <c r="AE17" s="69"/>
      <c r="AF17" s="70">
        <f t="shared" si="7"/>
        <v>0</v>
      </c>
      <c r="AG17" s="68">
        <f>Plan!O15</f>
        <v>0</v>
      </c>
      <c r="AH17" s="69"/>
      <c r="AI17" s="70">
        <f t="shared" si="8"/>
        <v>0</v>
      </c>
      <c r="AJ17" s="68">
        <f>Plan!P15</f>
        <v>0</v>
      </c>
      <c r="AK17" s="69"/>
      <c r="AL17" s="70">
        <f t="shared" si="9"/>
        <v>0</v>
      </c>
      <c r="AM17" s="68">
        <f>Plan!Q15</f>
        <v>0</v>
      </c>
      <c r="AN17" s="69"/>
      <c r="AO17" s="70">
        <f t="shared" si="10"/>
        <v>0</v>
      </c>
      <c r="AP17" s="68">
        <f>Plan!R15</f>
        <v>0</v>
      </c>
      <c r="AQ17" s="69"/>
      <c r="AR17" s="70">
        <f t="shared" si="11"/>
        <v>0</v>
      </c>
      <c r="AS17" s="68">
        <f>Plan!S15</f>
        <v>0</v>
      </c>
      <c r="AT17" s="71">
        <f t="shared" si="12"/>
        <v>0</v>
      </c>
      <c r="AU17" s="72">
        <f t="shared" si="13"/>
        <v>0</v>
      </c>
    </row>
    <row r="18" spans="1:47" hidden="1" x14ac:dyDescent="0.2">
      <c r="A18" s="66" t="str">
        <f>Plan!A16</f>
        <v>K1PD01</v>
      </c>
      <c r="B18" s="66" t="str">
        <f>Plan!B16</f>
        <v>K1A009</v>
      </c>
      <c r="C18" s="66" t="str">
        <f>Plan!C16</f>
        <v>MD323372</v>
      </c>
      <c r="D18" s="66" t="str">
        <f>Plan!D16</f>
        <v>PUMP ASSY  WATER</v>
      </c>
      <c r="E18" s="66" t="str">
        <f>Plan!E16</f>
        <v>4G1-E</v>
      </c>
      <c r="F18" s="67">
        <f>Plan!F16</f>
        <v>6</v>
      </c>
      <c r="G18" s="80" t="str">
        <f>IFERROR(VLOOKUP($C18,Plan!$C:$U,18,0),"-")</f>
        <v>Box 1026</v>
      </c>
      <c r="H18" s="80" t="str">
        <f>IFERROR(VLOOKUP($C18,Plan!$C:$U,19,0),"-")</f>
        <v>Blue</v>
      </c>
      <c r="I18" s="68">
        <f>Plan!G16</f>
        <v>0</v>
      </c>
      <c r="J18" s="69"/>
      <c r="K18" s="70">
        <f t="shared" si="0"/>
        <v>0</v>
      </c>
      <c r="L18" s="68">
        <f>Plan!H16</f>
        <v>1</v>
      </c>
      <c r="M18" s="69"/>
      <c r="N18" s="70">
        <f t="shared" si="1"/>
        <v>1</v>
      </c>
      <c r="O18" s="68">
        <f>Plan!I16</f>
        <v>0</v>
      </c>
      <c r="P18" s="69"/>
      <c r="Q18" s="70">
        <f t="shared" si="2"/>
        <v>1</v>
      </c>
      <c r="R18" s="68">
        <f>Plan!J16</f>
        <v>0</v>
      </c>
      <c r="S18" s="69"/>
      <c r="T18" s="70">
        <f t="shared" si="3"/>
        <v>1</v>
      </c>
      <c r="U18" s="68">
        <f>Plan!K16</f>
        <v>0</v>
      </c>
      <c r="V18" s="69"/>
      <c r="W18" s="70">
        <f t="shared" si="4"/>
        <v>1</v>
      </c>
      <c r="X18" s="68">
        <f>Plan!L16</f>
        <v>0</v>
      </c>
      <c r="Y18" s="69"/>
      <c r="Z18" s="70">
        <f t="shared" si="5"/>
        <v>1</v>
      </c>
      <c r="AA18" s="68">
        <f>Plan!M16</f>
        <v>0</v>
      </c>
      <c r="AB18" s="69"/>
      <c r="AC18" s="70">
        <f t="shared" si="6"/>
        <v>1</v>
      </c>
      <c r="AD18" s="68">
        <f>Plan!N16</f>
        <v>0</v>
      </c>
      <c r="AE18" s="69"/>
      <c r="AF18" s="70">
        <f t="shared" si="7"/>
        <v>1</v>
      </c>
      <c r="AG18" s="68">
        <f>Plan!O16</f>
        <v>0</v>
      </c>
      <c r="AH18" s="69"/>
      <c r="AI18" s="70">
        <f t="shared" si="8"/>
        <v>1</v>
      </c>
      <c r="AJ18" s="68">
        <f>Plan!P16</f>
        <v>0</v>
      </c>
      <c r="AK18" s="69"/>
      <c r="AL18" s="70">
        <f t="shared" si="9"/>
        <v>1</v>
      </c>
      <c r="AM18" s="68">
        <f>Plan!Q16</f>
        <v>0</v>
      </c>
      <c r="AN18" s="69"/>
      <c r="AO18" s="70">
        <f t="shared" si="10"/>
        <v>1</v>
      </c>
      <c r="AP18" s="68">
        <f>Plan!R16</f>
        <v>0</v>
      </c>
      <c r="AQ18" s="69"/>
      <c r="AR18" s="70">
        <f t="shared" si="11"/>
        <v>1</v>
      </c>
      <c r="AS18" s="68">
        <f>Plan!S16</f>
        <v>1</v>
      </c>
      <c r="AT18" s="71">
        <f t="shared" si="12"/>
        <v>0</v>
      </c>
      <c r="AU18" s="72">
        <f t="shared" si="13"/>
        <v>1</v>
      </c>
    </row>
    <row r="19" spans="1:47" x14ac:dyDescent="0.2">
      <c r="A19" s="66" t="str">
        <f>Plan!A17</f>
        <v>K1PD01</v>
      </c>
      <c r="B19" s="66" t="str">
        <f>Plan!B17</f>
        <v>K1A014</v>
      </c>
      <c r="C19" s="66" t="str">
        <f>Plan!C17</f>
        <v>897379-4640</v>
      </c>
      <c r="D19" s="66" t="str">
        <f>Plan!D17</f>
        <v>RELIEF VALVE ASSY</v>
      </c>
      <c r="E19" s="66" t="str">
        <f>Plan!E17</f>
        <v>4JJ1</v>
      </c>
      <c r="F19" s="67">
        <f>Plan!F17</f>
        <v>60</v>
      </c>
      <c r="G19" s="80" t="str">
        <f>IFERROR(VLOOKUP($C19,Plan!$C:$U,18,0),"-")</f>
        <v>Box 4001</v>
      </c>
      <c r="H19" s="80" t="str">
        <f>IFERROR(VLOOKUP($C19,Plan!$C:$U,19,0),"-")</f>
        <v>Green</v>
      </c>
      <c r="I19" s="68">
        <f>Plan!G17</f>
        <v>16</v>
      </c>
      <c r="J19" s="69"/>
      <c r="K19" s="70">
        <f t="shared" si="0"/>
        <v>16</v>
      </c>
      <c r="L19" s="68">
        <f>Plan!H17</f>
        <v>0</v>
      </c>
      <c r="M19" s="69"/>
      <c r="N19" s="70">
        <f t="shared" si="1"/>
        <v>16</v>
      </c>
      <c r="O19" s="68">
        <f>Plan!I17</f>
        <v>0</v>
      </c>
      <c r="P19" s="69"/>
      <c r="Q19" s="70">
        <f t="shared" si="2"/>
        <v>16</v>
      </c>
      <c r="R19" s="68">
        <f>Plan!J17</f>
        <v>0</v>
      </c>
      <c r="S19" s="69"/>
      <c r="T19" s="70">
        <f t="shared" si="3"/>
        <v>16</v>
      </c>
      <c r="U19" s="68">
        <f>Plan!K17</f>
        <v>0</v>
      </c>
      <c r="V19" s="69"/>
      <c r="W19" s="70">
        <f t="shared" si="4"/>
        <v>16</v>
      </c>
      <c r="X19" s="68">
        <f>Plan!L17</f>
        <v>16</v>
      </c>
      <c r="Y19" s="69"/>
      <c r="Z19" s="70">
        <f t="shared" si="5"/>
        <v>32</v>
      </c>
      <c r="AA19" s="68">
        <f>Plan!M17</f>
        <v>0</v>
      </c>
      <c r="AB19" s="69"/>
      <c r="AC19" s="70">
        <f t="shared" si="6"/>
        <v>32</v>
      </c>
      <c r="AD19" s="68">
        <f>Plan!N17</f>
        <v>0</v>
      </c>
      <c r="AE19" s="69"/>
      <c r="AF19" s="70">
        <f t="shared" si="7"/>
        <v>32</v>
      </c>
      <c r="AG19" s="68">
        <f>Plan!O17</f>
        <v>16</v>
      </c>
      <c r="AH19" s="69"/>
      <c r="AI19" s="70">
        <f t="shared" si="8"/>
        <v>48</v>
      </c>
      <c r="AJ19" s="68">
        <f>Plan!P17</f>
        <v>0</v>
      </c>
      <c r="AK19" s="69"/>
      <c r="AL19" s="70">
        <f t="shared" si="9"/>
        <v>48</v>
      </c>
      <c r="AM19" s="68">
        <f>Plan!Q17</f>
        <v>0</v>
      </c>
      <c r="AN19" s="69"/>
      <c r="AO19" s="70">
        <f t="shared" si="10"/>
        <v>48</v>
      </c>
      <c r="AP19" s="68">
        <f>Plan!R17</f>
        <v>0</v>
      </c>
      <c r="AQ19" s="69"/>
      <c r="AR19" s="70">
        <f t="shared" si="11"/>
        <v>48</v>
      </c>
      <c r="AS19" s="68">
        <f>Plan!S17</f>
        <v>48</v>
      </c>
      <c r="AT19" s="71">
        <f t="shared" si="12"/>
        <v>0</v>
      </c>
      <c r="AU19" s="72">
        <f t="shared" si="13"/>
        <v>48</v>
      </c>
    </row>
    <row r="20" spans="1:47" hidden="1" x14ac:dyDescent="0.2">
      <c r="A20" s="66" t="str">
        <f>Plan!A18</f>
        <v>K1PD01</v>
      </c>
      <c r="B20" s="66" t="str">
        <f>Plan!B18</f>
        <v>K1A014</v>
      </c>
      <c r="C20" s="66" t="str">
        <f>Plan!C18</f>
        <v>897912-5400</v>
      </c>
      <c r="D20" s="66" t="str">
        <f>Plan!D18</f>
        <v>RELIEF VALVE ASSY</v>
      </c>
      <c r="E20" s="66" t="str">
        <f>Plan!E18</f>
        <v>4JA1</v>
      </c>
      <c r="F20" s="67">
        <f>Plan!F18</f>
        <v>60</v>
      </c>
      <c r="G20" s="80" t="str">
        <f>IFERROR(VLOOKUP($C20,Plan!$C:$U,18,0),"-")</f>
        <v>-</v>
      </c>
      <c r="H20" s="80" t="str">
        <f>IFERROR(VLOOKUP($C20,Plan!$C:$U,19,0),"-")</f>
        <v>-</v>
      </c>
      <c r="I20" s="68">
        <f>Plan!G18</f>
        <v>0</v>
      </c>
      <c r="J20" s="69"/>
      <c r="K20" s="70">
        <f t="shared" si="0"/>
        <v>0</v>
      </c>
      <c r="L20" s="68">
        <f>Plan!H18</f>
        <v>0</v>
      </c>
      <c r="M20" s="69"/>
      <c r="N20" s="70">
        <f t="shared" si="1"/>
        <v>0</v>
      </c>
      <c r="O20" s="68">
        <f>Plan!I18</f>
        <v>0</v>
      </c>
      <c r="P20" s="69"/>
      <c r="Q20" s="70">
        <f t="shared" si="2"/>
        <v>0</v>
      </c>
      <c r="R20" s="68">
        <f>Plan!J18</f>
        <v>0</v>
      </c>
      <c r="S20" s="69"/>
      <c r="T20" s="70">
        <f t="shared" si="3"/>
        <v>0</v>
      </c>
      <c r="U20" s="68">
        <f>Plan!K18</f>
        <v>0</v>
      </c>
      <c r="V20" s="69"/>
      <c r="W20" s="70">
        <f t="shared" si="4"/>
        <v>0</v>
      </c>
      <c r="X20" s="68">
        <f>Plan!L18</f>
        <v>0</v>
      </c>
      <c r="Y20" s="69"/>
      <c r="Z20" s="70">
        <f t="shared" si="5"/>
        <v>0</v>
      </c>
      <c r="AA20" s="68">
        <f>Plan!M18</f>
        <v>0</v>
      </c>
      <c r="AB20" s="69"/>
      <c r="AC20" s="70">
        <f t="shared" si="6"/>
        <v>0</v>
      </c>
      <c r="AD20" s="68">
        <f>Plan!N18</f>
        <v>0</v>
      </c>
      <c r="AE20" s="69"/>
      <c r="AF20" s="70">
        <f t="shared" si="7"/>
        <v>0</v>
      </c>
      <c r="AG20" s="68">
        <f>Plan!O18</f>
        <v>0</v>
      </c>
      <c r="AH20" s="69"/>
      <c r="AI20" s="70">
        <f t="shared" si="8"/>
        <v>0</v>
      </c>
      <c r="AJ20" s="68">
        <f>Plan!P18</f>
        <v>0</v>
      </c>
      <c r="AK20" s="69"/>
      <c r="AL20" s="70">
        <f t="shared" si="9"/>
        <v>0</v>
      </c>
      <c r="AM20" s="68">
        <f>Plan!Q18</f>
        <v>0</v>
      </c>
      <c r="AN20" s="69"/>
      <c r="AO20" s="70">
        <f t="shared" si="10"/>
        <v>0</v>
      </c>
      <c r="AP20" s="68">
        <f>Plan!R18</f>
        <v>0</v>
      </c>
      <c r="AQ20" s="69"/>
      <c r="AR20" s="70">
        <f t="shared" si="11"/>
        <v>0</v>
      </c>
      <c r="AS20" s="68">
        <f>Plan!S18</f>
        <v>0</v>
      </c>
      <c r="AT20" s="71">
        <f t="shared" si="12"/>
        <v>0</v>
      </c>
      <c r="AU20" s="72">
        <f t="shared" si="13"/>
        <v>0</v>
      </c>
    </row>
    <row r="21" spans="1:47" hidden="1" x14ac:dyDescent="0.2">
      <c r="A21" s="66" t="str">
        <f>Plan!A19</f>
        <v>K1PD01</v>
      </c>
      <c r="B21" s="66" t="str">
        <f>Plan!B19</f>
        <v>K1A016</v>
      </c>
      <c r="C21" s="66" t="str">
        <f>Plan!C19</f>
        <v>15100-BZ080</v>
      </c>
      <c r="D21" s="66" t="str">
        <f>Plan!D19</f>
        <v>PUMP ASSY OIL</v>
      </c>
      <c r="E21" s="66" t="str">
        <f>Plan!E19</f>
        <v>D13B</v>
      </c>
      <c r="F21" s="67">
        <f>Plan!F19</f>
        <v>10</v>
      </c>
      <c r="G21" s="80" t="str">
        <f>IFERROR(VLOOKUP($C21,Plan!$C:$U,18,0),"-")</f>
        <v>-</v>
      </c>
      <c r="H21" s="80" t="str">
        <f>IFERROR(VLOOKUP($C21,Plan!$C:$U,19,0),"-")</f>
        <v>-</v>
      </c>
      <c r="I21" s="68">
        <f>Plan!G19</f>
        <v>0</v>
      </c>
      <c r="J21" s="69"/>
      <c r="K21" s="70">
        <f t="shared" si="0"/>
        <v>0</v>
      </c>
      <c r="L21" s="68">
        <f>Plan!H19</f>
        <v>0</v>
      </c>
      <c r="M21" s="69"/>
      <c r="N21" s="70">
        <f t="shared" si="1"/>
        <v>0</v>
      </c>
      <c r="O21" s="68">
        <f>Plan!I19</f>
        <v>0</v>
      </c>
      <c r="P21" s="69"/>
      <c r="Q21" s="70">
        <f t="shared" si="2"/>
        <v>0</v>
      </c>
      <c r="R21" s="68">
        <f>Plan!J19</f>
        <v>0</v>
      </c>
      <c r="S21" s="69"/>
      <c r="T21" s="70">
        <f t="shared" si="3"/>
        <v>0</v>
      </c>
      <c r="U21" s="68">
        <f>Plan!K19</f>
        <v>0</v>
      </c>
      <c r="V21" s="69"/>
      <c r="W21" s="70">
        <f t="shared" si="4"/>
        <v>0</v>
      </c>
      <c r="X21" s="68">
        <f>Plan!L19</f>
        <v>0</v>
      </c>
      <c r="Y21" s="69"/>
      <c r="Z21" s="70">
        <f t="shared" si="5"/>
        <v>0</v>
      </c>
      <c r="AA21" s="68">
        <f>Plan!M19</f>
        <v>0</v>
      </c>
      <c r="AB21" s="69"/>
      <c r="AC21" s="70">
        <f t="shared" si="6"/>
        <v>0</v>
      </c>
      <c r="AD21" s="68">
        <f>Plan!N19</f>
        <v>0</v>
      </c>
      <c r="AE21" s="69"/>
      <c r="AF21" s="70">
        <f t="shared" si="7"/>
        <v>0</v>
      </c>
      <c r="AG21" s="68">
        <f>Plan!O19</f>
        <v>0</v>
      </c>
      <c r="AH21" s="69"/>
      <c r="AI21" s="70">
        <f t="shared" si="8"/>
        <v>0</v>
      </c>
      <c r="AJ21" s="68">
        <f>Plan!P19</f>
        <v>0</v>
      </c>
      <c r="AK21" s="69"/>
      <c r="AL21" s="70">
        <f t="shared" si="9"/>
        <v>0</v>
      </c>
      <c r="AM21" s="68">
        <f>Plan!Q19</f>
        <v>0</v>
      </c>
      <c r="AN21" s="69"/>
      <c r="AO21" s="70">
        <f t="shared" si="10"/>
        <v>0</v>
      </c>
      <c r="AP21" s="68">
        <f>Plan!R19</f>
        <v>0</v>
      </c>
      <c r="AQ21" s="69"/>
      <c r="AR21" s="70">
        <f t="shared" si="11"/>
        <v>0</v>
      </c>
      <c r="AS21" s="68">
        <f>Plan!S19</f>
        <v>0</v>
      </c>
      <c r="AT21" s="71">
        <f t="shared" si="12"/>
        <v>0</v>
      </c>
      <c r="AU21" s="72">
        <f t="shared" si="13"/>
        <v>0</v>
      </c>
    </row>
    <row r="22" spans="1:47" hidden="1" x14ac:dyDescent="0.2">
      <c r="A22" s="66" t="str">
        <f>Plan!A20</f>
        <v>K1PD01</v>
      </c>
      <c r="B22" s="66" t="str">
        <f>Plan!B20</f>
        <v>K1A016</v>
      </c>
      <c r="C22" s="66" t="str">
        <f>Plan!C20</f>
        <v>16100-61J00</v>
      </c>
      <c r="D22" s="66" t="str">
        <f>Plan!D20</f>
        <v>PUMP ASSY  OIL</v>
      </c>
      <c r="E22" s="66" t="str">
        <f>Plan!E20</f>
        <v>G15</v>
      </c>
      <c r="F22" s="67">
        <f>Plan!F20</f>
        <v>10</v>
      </c>
      <c r="G22" s="80" t="str">
        <f>IFERROR(VLOOKUP($C22,Plan!$C:$U,18,0),"-")</f>
        <v>-</v>
      </c>
      <c r="H22" s="80" t="str">
        <f>IFERROR(VLOOKUP($C22,Plan!$C:$U,19,0),"-")</f>
        <v>-</v>
      </c>
      <c r="I22" s="68">
        <f>Plan!G20</f>
        <v>0</v>
      </c>
      <c r="J22" s="69"/>
      <c r="K22" s="70">
        <f t="shared" si="0"/>
        <v>0</v>
      </c>
      <c r="L22" s="68">
        <f>Plan!H20</f>
        <v>0</v>
      </c>
      <c r="M22" s="69"/>
      <c r="N22" s="70">
        <f t="shared" si="1"/>
        <v>0</v>
      </c>
      <c r="O22" s="68">
        <f>Plan!I20</f>
        <v>0</v>
      </c>
      <c r="P22" s="69"/>
      <c r="Q22" s="70">
        <f t="shared" si="2"/>
        <v>0</v>
      </c>
      <c r="R22" s="68">
        <f>Plan!J20</f>
        <v>0</v>
      </c>
      <c r="S22" s="69"/>
      <c r="T22" s="70">
        <f t="shared" si="3"/>
        <v>0</v>
      </c>
      <c r="U22" s="68">
        <f>Plan!K20</f>
        <v>20</v>
      </c>
      <c r="V22" s="69"/>
      <c r="W22" s="70">
        <f t="shared" si="4"/>
        <v>20</v>
      </c>
      <c r="X22" s="68">
        <f>Plan!L20</f>
        <v>10</v>
      </c>
      <c r="Y22" s="69"/>
      <c r="Z22" s="70">
        <f t="shared" si="5"/>
        <v>30</v>
      </c>
      <c r="AA22" s="68">
        <f>Plan!M20</f>
        <v>0</v>
      </c>
      <c r="AB22" s="69"/>
      <c r="AC22" s="70">
        <f t="shared" si="6"/>
        <v>30</v>
      </c>
      <c r="AD22" s="68">
        <f>Plan!N20</f>
        <v>0</v>
      </c>
      <c r="AE22" s="69"/>
      <c r="AF22" s="70">
        <f t="shared" si="7"/>
        <v>30</v>
      </c>
      <c r="AG22" s="68">
        <f>Plan!O20</f>
        <v>0</v>
      </c>
      <c r="AH22" s="69"/>
      <c r="AI22" s="70">
        <f t="shared" si="8"/>
        <v>30</v>
      </c>
      <c r="AJ22" s="68">
        <f>Plan!P20</f>
        <v>0</v>
      </c>
      <c r="AK22" s="69"/>
      <c r="AL22" s="70">
        <f t="shared" si="9"/>
        <v>30</v>
      </c>
      <c r="AM22" s="68">
        <f>Plan!Q20</f>
        <v>0</v>
      </c>
      <c r="AN22" s="69"/>
      <c r="AO22" s="70">
        <f t="shared" si="10"/>
        <v>30</v>
      </c>
      <c r="AP22" s="68">
        <f>Plan!R20</f>
        <v>0</v>
      </c>
      <c r="AQ22" s="69"/>
      <c r="AR22" s="70">
        <f t="shared" si="11"/>
        <v>30</v>
      </c>
      <c r="AS22" s="68">
        <f>Plan!S20</f>
        <v>30</v>
      </c>
      <c r="AT22" s="71">
        <f t="shared" si="12"/>
        <v>0</v>
      </c>
      <c r="AU22" s="72">
        <f t="shared" si="13"/>
        <v>30</v>
      </c>
    </row>
    <row r="23" spans="1:47" hidden="1" x14ac:dyDescent="0.2">
      <c r="A23" s="66" t="str">
        <f>Plan!A21</f>
        <v>K1PD01</v>
      </c>
      <c r="B23" s="66" t="str">
        <f>Plan!B21</f>
        <v>K1A016</v>
      </c>
      <c r="C23" s="66" t="str">
        <f>Plan!C21</f>
        <v>897942-4663</v>
      </c>
      <c r="D23" s="66" t="str">
        <f>Plan!D21</f>
        <v>OIL PUMP ASSY</v>
      </c>
      <c r="E23" s="66" t="str">
        <f>Plan!E21</f>
        <v>4JA1</v>
      </c>
      <c r="F23" s="67">
        <f>Plan!F21</f>
        <v>5</v>
      </c>
      <c r="G23" s="80" t="str">
        <f>IFERROR(VLOOKUP($C23,Plan!$C:$U,18,0),"-")</f>
        <v>-</v>
      </c>
      <c r="H23" s="80" t="str">
        <f>IFERROR(VLOOKUP($C23,Plan!$C:$U,19,0),"-")</f>
        <v>-</v>
      </c>
      <c r="I23" s="68">
        <f>Plan!G21</f>
        <v>0</v>
      </c>
      <c r="J23" s="69"/>
      <c r="K23" s="70">
        <f t="shared" si="0"/>
        <v>0</v>
      </c>
      <c r="L23" s="68">
        <f>Plan!H21</f>
        <v>0</v>
      </c>
      <c r="M23" s="69"/>
      <c r="N23" s="70">
        <f t="shared" si="1"/>
        <v>0</v>
      </c>
      <c r="O23" s="68">
        <f>Plan!I21</f>
        <v>0</v>
      </c>
      <c r="P23" s="69"/>
      <c r="Q23" s="70">
        <f t="shared" si="2"/>
        <v>0</v>
      </c>
      <c r="R23" s="68">
        <f>Plan!J21</f>
        <v>0</v>
      </c>
      <c r="S23" s="69"/>
      <c r="T23" s="70">
        <f t="shared" si="3"/>
        <v>0</v>
      </c>
      <c r="U23" s="68">
        <f>Plan!K21</f>
        <v>0</v>
      </c>
      <c r="V23" s="69"/>
      <c r="W23" s="70">
        <f t="shared" si="4"/>
        <v>0</v>
      </c>
      <c r="X23" s="68">
        <f>Plan!L21</f>
        <v>10</v>
      </c>
      <c r="Y23" s="69"/>
      <c r="Z23" s="70">
        <f t="shared" si="5"/>
        <v>10</v>
      </c>
      <c r="AA23" s="68">
        <f>Plan!M21</f>
        <v>0</v>
      </c>
      <c r="AB23" s="69"/>
      <c r="AC23" s="70">
        <f t="shared" si="6"/>
        <v>10</v>
      </c>
      <c r="AD23" s="68">
        <f>Plan!N21</f>
        <v>0</v>
      </c>
      <c r="AE23" s="69"/>
      <c r="AF23" s="70">
        <f t="shared" si="7"/>
        <v>10</v>
      </c>
      <c r="AG23" s="68">
        <f>Plan!O21</f>
        <v>0</v>
      </c>
      <c r="AH23" s="69"/>
      <c r="AI23" s="70">
        <f t="shared" si="8"/>
        <v>10</v>
      </c>
      <c r="AJ23" s="68">
        <f>Plan!P21</f>
        <v>0</v>
      </c>
      <c r="AK23" s="69"/>
      <c r="AL23" s="70">
        <f t="shared" si="9"/>
        <v>10</v>
      </c>
      <c r="AM23" s="68">
        <f>Plan!Q21</f>
        <v>0</v>
      </c>
      <c r="AN23" s="69"/>
      <c r="AO23" s="70">
        <f t="shared" si="10"/>
        <v>10</v>
      </c>
      <c r="AP23" s="68">
        <f>Plan!R21</f>
        <v>0</v>
      </c>
      <c r="AQ23" s="69"/>
      <c r="AR23" s="70">
        <f t="shared" si="11"/>
        <v>10</v>
      </c>
      <c r="AS23" s="68">
        <f>Plan!S21</f>
        <v>10</v>
      </c>
      <c r="AT23" s="71">
        <f t="shared" si="12"/>
        <v>0</v>
      </c>
      <c r="AU23" s="72">
        <f t="shared" si="13"/>
        <v>10</v>
      </c>
    </row>
    <row r="24" spans="1:47" hidden="1" x14ac:dyDescent="0.2">
      <c r="A24" s="66" t="str">
        <f>Plan!A22</f>
        <v>K1PD01</v>
      </c>
      <c r="B24" s="66" t="str">
        <f>Plan!B22</f>
        <v>K1A017</v>
      </c>
      <c r="C24" s="66" t="str">
        <f>Plan!C22</f>
        <v>755243-6430</v>
      </c>
      <c r="D24" s="66" t="str">
        <f>Plan!D22</f>
        <v>WATER PUMP ASSY</v>
      </c>
      <c r="E24" s="66" t="str">
        <f>Plan!E22</f>
        <v>ES01</v>
      </c>
      <c r="F24" s="67">
        <f>Plan!F22</f>
        <v>5</v>
      </c>
      <c r="G24" s="80" t="str">
        <f>IFERROR(VLOOKUP($C24,Plan!$C:$U,18,0),"-")</f>
        <v>-</v>
      </c>
      <c r="H24" s="80" t="str">
        <f>IFERROR(VLOOKUP($C24,Plan!$C:$U,19,0),"-")</f>
        <v>-</v>
      </c>
      <c r="I24" s="68">
        <f>Plan!G22</f>
        <v>0</v>
      </c>
      <c r="J24" s="69"/>
      <c r="K24" s="70">
        <f t="shared" si="0"/>
        <v>0</v>
      </c>
      <c r="L24" s="68">
        <f>Plan!H22</f>
        <v>0</v>
      </c>
      <c r="M24" s="69"/>
      <c r="N24" s="70">
        <f t="shared" si="1"/>
        <v>0</v>
      </c>
      <c r="O24" s="68">
        <f>Plan!I22</f>
        <v>0</v>
      </c>
      <c r="P24" s="69"/>
      <c r="Q24" s="70">
        <f t="shared" si="2"/>
        <v>0</v>
      </c>
      <c r="R24" s="68">
        <f>Plan!J22</f>
        <v>0</v>
      </c>
      <c r="S24" s="69"/>
      <c r="T24" s="70">
        <f t="shared" si="3"/>
        <v>0</v>
      </c>
      <c r="U24" s="68">
        <f>Plan!K22</f>
        <v>0</v>
      </c>
      <c r="V24" s="69"/>
      <c r="W24" s="70">
        <f t="shared" si="4"/>
        <v>0</v>
      </c>
      <c r="X24" s="68">
        <f>Plan!L22</f>
        <v>0</v>
      </c>
      <c r="Y24" s="69"/>
      <c r="Z24" s="70">
        <f t="shared" si="5"/>
        <v>0</v>
      </c>
      <c r="AA24" s="68">
        <f>Plan!M22</f>
        <v>0</v>
      </c>
      <c r="AB24" s="69"/>
      <c r="AC24" s="70">
        <f t="shared" si="6"/>
        <v>0</v>
      </c>
      <c r="AD24" s="68">
        <f>Plan!N22</f>
        <v>0</v>
      </c>
      <c r="AE24" s="69"/>
      <c r="AF24" s="70">
        <f t="shared" si="7"/>
        <v>0</v>
      </c>
      <c r="AG24" s="68">
        <f>Plan!O22</f>
        <v>0</v>
      </c>
      <c r="AH24" s="69"/>
      <c r="AI24" s="70">
        <f t="shared" si="8"/>
        <v>0</v>
      </c>
      <c r="AJ24" s="68">
        <f>Plan!P22</f>
        <v>0</v>
      </c>
      <c r="AK24" s="69"/>
      <c r="AL24" s="70">
        <f t="shared" si="9"/>
        <v>0</v>
      </c>
      <c r="AM24" s="68">
        <f>Plan!Q22</f>
        <v>0</v>
      </c>
      <c r="AN24" s="69"/>
      <c r="AO24" s="70">
        <f t="shared" si="10"/>
        <v>0</v>
      </c>
      <c r="AP24" s="68">
        <f>Plan!R22</f>
        <v>0</v>
      </c>
      <c r="AQ24" s="69"/>
      <c r="AR24" s="70">
        <f t="shared" si="11"/>
        <v>0</v>
      </c>
      <c r="AS24" s="68">
        <f>Plan!S22</f>
        <v>0</v>
      </c>
      <c r="AT24" s="71">
        <f t="shared" si="12"/>
        <v>0</v>
      </c>
      <c r="AU24" s="72">
        <f t="shared" si="13"/>
        <v>0</v>
      </c>
    </row>
    <row r="25" spans="1:47" hidden="1" x14ac:dyDescent="0.2">
      <c r="A25" s="66" t="str">
        <f>Plan!A23</f>
        <v>K1PD01</v>
      </c>
      <c r="B25" s="66" t="str">
        <f>Plan!B23</f>
        <v>K1A017</v>
      </c>
      <c r="C25" s="66" t="str">
        <f>Plan!C23</f>
        <v>755243-6440</v>
      </c>
      <c r="D25" s="66" t="str">
        <f>Plan!D23</f>
        <v>WATER PUMP ASSY</v>
      </c>
      <c r="E25" s="66" t="str">
        <f>Plan!E23</f>
        <v>ES11</v>
      </c>
      <c r="F25" s="67">
        <f>Plan!F23</f>
        <v>5</v>
      </c>
      <c r="G25" s="80" t="str">
        <f>IFERROR(VLOOKUP($C25,Plan!$C:$U,18,0),"-")</f>
        <v>Box 917</v>
      </c>
      <c r="H25" s="80" t="str">
        <f>IFERROR(VLOOKUP($C25,Plan!$C:$U,19,0),"-")</f>
        <v>Blue</v>
      </c>
      <c r="I25" s="68">
        <f>Plan!G23</f>
        <v>0</v>
      </c>
      <c r="J25" s="69"/>
      <c r="K25" s="70">
        <f t="shared" si="0"/>
        <v>0</v>
      </c>
      <c r="L25" s="68">
        <f>Plan!H23</f>
        <v>71</v>
      </c>
      <c r="M25" s="69"/>
      <c r="N25" s="70">
        <f t="shared" si="1"/>
        <v>71</v>
      </c>
      <c r="O25" s="68">
        <f>Plan!I23</f>
        <v>0</v>
      </c>
      <c r="P25" s="69"/>
      <c r="Q25" s="70">
        <f t="shared" si="2"/>
        <v>71</v>
      </c>
      <c r="R25" s="68">
        <f>Plan!J23</f>
        <v>0</v>
      </c>
      <c r="S25" s="69"/>
      <c r="T25" s="70">
        <f t="shared" si="3"/>
        <v>71</v>
      </c>
      <c r="U25" s="68">
        <f>Plan!K23</f>
        <v>71</v>
      </c>
      <c r="V25" s="69"/>
      <c r="W25" s="70">
        <f t="shared" si="4"/>
        <v>142</v>
      </c>
      <c r="X25" s="68">
        <f>Plan!L23</f>
        <v>0</v>
      </c>
      <c r="Y25" s="69"/>
      <c r="Z25" s="70">
        <f t="shared" si="5"/>
        <v>142</v>
      </c>
      <c r="AA25" s="68">
        <f>Plan!M23</f>
        <v>71</v>
      </c>
      <c r="AB25" s="69"/>
      <c r="AC25" s="70">
        <f t="shared" si="6"/>
        <v>213</v>
      </c>
      <c r="AD25" s="68">
        <f>Plan!N23</f>
        <v>0</v>
      </c>
      <c r="AE25" s="69"/>
      <c r="AF25" s="70">
        <f t="shared" si="7"/>
        <v>213</v>
      </c>
      <c r="AG25" s="68">
        <f>Plan!O23</f>
        <v>71</v>
      </c>
      <c r="AH25" s="69"/>
      <c r="AI25" s="70">
        <f t="shared" si="8"/>
        <v>284</v>
      </c>
      <c r="AJ25" s="68">
        <f>Plan!P23</f>
        <v>0</v>
      </c>
      <c r="AK25" s="69"/>
      <c r="AL25" s="70">
        <f t="shared" si="9"/>
        <v>284</v>
      </c>
      <c r="AM25" s="68">
        <f>Plan!Q23</f>
        <v>0</v>
      </c>
      <c r="AN25" s="69"/>
      <c r="AO25" s="70">
        <f t="shared" si="10"/>
        <v>284</v>
      </c>
      <c r="AP25" s="68">
        <f>Plan!R23</f>
        <v>71</v>
      </c>
      <c r="AQ25" s="69"/>
      <c r="AR25" s="70">
        <f t="shared" si="11"/>
        <v>355</v>
      </c>
      <c r="AS25" s="68">
        <f>Plan!S23</f>
        <v>355</v>
      </c>
      <c r="AT25" s="71">
        <f t="shared" si="12"/>
        <v>0</v>
      </c>
      <c r="AU25" s="72">
        <f t="shared" si="13"/>
        <v>355</v>
      </c>
    </row>
    <row r="26" spans="1:47" hidden="1" x14ac:dyDescent="0.2">
      <c r="A26" s="66" t="str">
        <f>Plan!A24</f>
        <v>K1PD01</v>
      </c>
      <c r="B26" s="66" t="str">
        <f>Plan!B24</f>
        <v>K1A017</v>
      </c>
      <c r="C26" s="66" t="str">
        <f>Plan!C24</f>
        <v>755243-6450</v>
      </c>
      <c r="D26" s="66" t="str">
        <f>Plan!D24</f>
        <v>WATER PUMP ASSY</v>
      </c>
      <c r="E26" s="66" t="str">
        <f>Plan!E24</f>
        <v>ES08</v>
      </c>
      <c r="F26" s="67">
        <f>Plan!F24</f>
        <v>5</v>
      </c>
      <c r="G26" s="80" t="str">
        <f>IFERROR(VLOOKUP($C26,Plan!$C:$U,18,0),"-")</f>
        <v>Box IS-04</v>
      </c>
      <c r="H26" s="80" t="str">
        <f>IFERROR(VLOOKUP($C26,Plan!$C:$U,19,0),"-")</f>
        <v>Gray</v>
      </c>
      <c r="I26" s="68">
        <f>Plan!G24</f>
        <v>0</v>
      </c>
      <c r="J26" s="69"/>
      <c r="K26" s="70">
        <f t="shared" si="0"/>
        <v>0</v>
      </c>
      <c r="L26" s="68">
        <f>Plan!H24</f>
        <v>0</v>
      </c>
      <c r="M26" s="69"/>
      <c r="N26" s="70">
        <f t="shared" si="1"/>
        <v>0</v>
      </c>
      <c r="O26" s="68">
        <f>Plan!I24</f>
        <v>0</v>
      </c>
      <c r="P26" s="69"/>
      <c r="Q26" s="70">
        <f t="shared" si="2"/>
        <v>0</v>
      </c>
      <c r="R26" s="68">
        <f>Plan!J24</f>
        <v>0</v>
      </c>
      <c r="S26" s="69"/>
      <c r="T26" s="70">
        <f t="shared" si="3"/>
        <v>0</v>
      </c>
      <c r="U26" s="68">
        <f>Plan!K24</f>
        <v>0</v>
      </c>
      <c r="V26" s="69"/>
      <c r="W26" s="70">
        <f t="shared" si="4"/>
        <v>0</v>
      </c>
      <c r="X26" s="68">
        <f>Plan!L24</f>
        <v>0</v>
      </c>
      <c r="Y26" s="69"/>
      <c r="Z26" s="70">
        <f t="shared" si="5"/>
        <v>0</v>
      </c>
      <c r="AA26" s="68">
        <f>Plan!M24</f>
        <v>0</v>
      </c>
      <c r="AB26" s="69"/>
      <c r="AC26" s="70">
        <f t="shared" si="6"/>
        <v>0</v>
      </c>
      <c r="AD26" s="68">
        <f>Plan!N24</f>
        <v>0</v>
      </c>
      <c r="AE26" s="69"/>
      <c r="AF26" s="70">
        <f t="shared" si="7"/>
        <v>0</v>
      </c>
      <c r="AG26" s="68">
        <f>Plan!O24</f>
        <v>0</v>
      </c>
      <c r="AH26" s="69"/>
      <c r="AI26" s="70">
        <f t="shared" si="8"/>
        <v>0</v>
      </c>
      <c r="AJ26" s="68">
        <f>Plan!P24</f>
        <v>0</v>
      </c>
      <c r="AK26" s="69"/>
      <c r="AL26" s="70">
        <f t="shared" si="9"/>
        <v>0</v>
      </c>
      <c r="AM26" s="68">
        <f>Plan!Q24</f>
        <v>0</v>
      </c>
      <c r="AN26" s="69"/>
      <c r="AO26" s="70">
        <f t="shared" si="10"/>
        <v>0</v>
      </c>
      <c r="AP26" s="68">
        <f>Plan!R24</f>
        <v>0</v>
      </c>
      <c r="AQ26" s="69"/>
      <c r="AR26" s="70">
        <f t="shared" si="11"/>
        <v>0</v>
      </c>
      <c r="AS26" s="68">
        <f>Plan!S24</f>
        <v>0</v>
      </c>
      <c r="AT26" s="71">
        <f t="shared" si="12"/>
        <v>0</v>
      </c>
      <c r="AU26" s="72">
        <f t="shared" si="13"/>
        <v>0</v>
      </c>
    </row>
    <row r="27" spans="1:47" x14ac:dyDescent="0.2">
      <c r="A27" s="66" t="str">
        <f>Plan!A25</f>
        <v>K1PD01</v>
      </c>
      <c r="B27" s="66" t="str">
        <f>Plan!B25</f>
        <v>K1A017</v>
      </c>
      <c r="C27" s="66" t="str">
        <f>Plan!C25</f>
        <v>755248-6170</v>
      </c>
      <c r="D27" s="66" t="str">
        <f>Plan!D25</f>
        <v>WATER PUMP ASSY</v>
      </c>
      <c r="E27" s="66" t="str">
        <f>Plan!E25</f>
        <v>ES37</v>
      </c>
      <c r="F27" s="67">
        <f>Plan!F25</f>
        <v>5</v>
      </c>
      <c r="G27" s="80" t="str">
        <f>IFERROR(VLOOKUP($C27,Plan!$C:$U,18,0),"-")</f>
        <v>Box IS-05</v>
      </c>
      <c r="H27" s="80" t="str">
        <f>IFERROR(VLOOKUP($C27,Plan!$C:$U,19,0),"-")</f>
        <v>Gray</v>
      </c>
      <c r="I27" s="68">
        <f>Plan!G25</f>
        <v>40</v>
      </c>
      <c r="J27" s="69"/>
      <c r="K27" s="70">
        <f t="shared" si="0"/>
        <v>40</v>
      </c>
      <c r="L27" s="68">
        <f>Plan!H25</f>
        <v>0</v>
      </c>
      <c r="M27" s="69"/>
      <c r="N27" s="70">
        <f t="shared" si="1"/>
        <v>40</v>
      </c>
      <c r="O27" s="68">
        <f>Plan!I25</f>
        <v>0</v>
      </c>
      <c r="P27" s="69"/>
      <c r="Q27" s="70">
        <f t="shared" si="2"/>
        <v>40</v>
      </c>
      <c r="R27" s="68">
        <f>Plan!J25</f>
        <v>0</v>
      </c>
      <c r="S27" s="69"/>
      <c r="T27" s="70">
        <f t="shared" si="3"/>
        <v>40</v>
      </c>
      <c r="U27" s="68">
        <f>Plan!K25</f>
        <v>0</v>
      </c>
      <c r="V27" s="69"/>
      <c r="W27" s="70">
        <f t="shared" si="4"/>
        <v>40</v>
      </c>
      <c r="X27" s="68">
        <f>Plan!L25</f>
        <v>0</v>
      </c>
      <c r="Y27" s="69"/>
      <c r="Z27" s="70">
        <f t="shared" si="5"/>
        <v>40</v>
      </c>
      <c r="AA27" s="68">
        <f>Plan!M25</f>
        <v>0</v>
      </c>
      <c r="AB27" s="69"/>
      <c r="AC27" s="70">
        <f t="shared" si="6"/>
        <v>40</v>
      </c>
      <c r="AD27" s="68">
        <f>Plan!N25</f>
        <v>0</v>
      </c>
      <c r="AE27" s="69"/>
      <c r="AF27" s="70">
        <f t="shared" si="7"/>
        <v>40</v>
      </c>
      <c r="AG27" s="68">
        <f>Plan!O25</f>
        <v>0</v>
      </c>
      <c r="AH27" s="69"/>
      <c r="AI27" s="70">
        <f t="shared" si="8"/>
        <v>40</v>
      </c>
      <c r="AJ27" s="68">
        <f>Plan!P25</f>
        <v>0</v>
      </c>
      <c r="AK27" s="69"/>
      <c r="AL27" s="70">
        <f t="shared" si="9"/>
        <v>40</v>
      </c>
      <c r="AM27" s="68">
        <f>Plan!Q25</f>
        <v>0</v>
      </c>
      <c r="AN27" s="69"/>
      <c r="AO27" s="70">
        <f t="shared" si="10"/>
        <v>40</v>
      </c>
      <c r="AP27" s="68">
        <f>Plan!R25</f>
        <v>0</v>
      </c>
      <c r="AQ27" s="69"/>
      <c r="AR27" s="70">
        <f t="shared" si="11"/>
        <v>40</v>
      </c>
      <c r="AS27" s="68">
        <f>Plan!S25</f>
        <v>40</v>
      </c>
      <c r="AT27" s="71">
        <f t="shared" si="12"/>
        <v>0</v>
      </c>
      <c r="AU27" s="72">
        <f t="shared" si="13"/>
        <v>40</v>
      </c>
    </row>
    <row r="28" spans="1:47" x14ac:dyDescent="0.2">
      <c r="A28" s="66" t="str">
        <f>Plan!A26</f>
        <v>K1PD01</v>
      </c>
      <c r="B28" s="66" t="str">
        <f>Plan!B26</f>
        <v>K1A017</v>
      </c>
      <c r="C28" s="66" t="str">
        <f>Plan!C26</f>
        <v>897312-1474</v>
      </c>
      <c r="D28" s="66" t="str">
        <f>Plan!D26</f>
        <v>WATER PUMP ASSY</v>
      </c>
      <c r="E28" s="66" t="str">
        <f>Plan!E26</f>
        <v>4JJ1</v>
      </c>
      <c r="F28" s="67">
        <f>Plan!F26</f>
        <v>6</v>
      </c>
      <c r="G28" s="80" t="str">
        <f>IFERROR(VLOOKUP($C28,Plan!$C:$U,18,0),"-")</f>
        <v>Box 1026</v>
      </c>
      <c r="H28" s="80" t="str">
        <f>IFERROR(VLOOKUP($C28,Plan!$C:$U,19,0),"-")</f>
        <v>Green</v>
      </c>
      <c r="I28" s="68">
        <f>Plan!G26</f>
        <v>140</v>
      </c>
      <c r="J28" s="69"/>
      <c r="K28" s="70">
        <f t="shared" si="0"/>
        <v>140</v>
      </c>
      <c r="L28" s="68">
        <f>Plan!H26</f>
        <v>0</v>
      </c>
      <c r="M28" s="69"/>
      <c r="N28" s="70">
        <f t="shared" si="1"/>
        <v>140</v>
      </c>
      <c r="O28" s="68">
        <f>Plan!I26</f>
        <v>0</v>
      </c>
      <c r="P28" s="69"/>
      <c r="Q28" s="70">
        <f t="shared" si="2"/>
        <v>140</v>
      </c>
      <c r="R28" s="68">
        <f>Plan!J26</f>
        <v>0</v>
      </c>
      <c r="S28" s="69"/>
      <c r="T28" s="70">
        <f t="shared" si="3"/>
        <v>140</v>
      </c>
      <c r="U28" s="68">
        <f>Plan!K26</f>
        <v>0</v>
      </c>
      <c r="V28" s="69"/>
      <c r="W28" s="70">
        <f t="shared" si="4"/>
        <v>140</v>
      </c>
      <c r="X28" s="68">
        <f>Plan!L26</f>
        <v>140</v>
      </c>
      <c r="Y28" s="69"/>
      <c r="Z28" s="70">
        <f t="shared" si="5"/>
        <v>280</v>
      </c>
      <c r="AA28" s="68">
        <f>Plan!M26</f>
        <v>0</v>
      </c>
      <c r="AB28" s="69"/>
      <c r="AC28" s="70">
        <f t="shared" si="6"/>
        <v>280</v>
      </c>
      <c r="AD28" s="68">
        <f>Plan!N26</f>
        <v>140</v>
      </c>
      <c r="AE28" s="69"/>
      <c r="AF28" s="70">
        <f t="shared" si="7"/>
        <v>420</v>
      </c>
      <c r="AG28" s="68">
        <f>Plan!O26</f>
        <v>0</v>
      </c>
      <c r="AH28" s="69"/>
      <c r="AI28" s="70">
        <f t="shared" si="8"/>
        <v>420</v>
      </c>
      <c r="AJ28" s="68">
        <f>Plan!P26</f>
        <v>0</v>
      </c>
      <c r="AK28" s="69"/>
      <c r="AL28" s="70">
        <f t="shared" si="9"/>
        <v>420</v>
      </c>
      <c r="AM28" s="68">
        <f>Plan!Q26</f>
        <v>0</v>
      </c>
      <c r="AN28" s="69"/>
      <c r="AO28" s="70">
        <f t="shared" si="10"/>
        <v>420</v>
      </c>
      <c r="AP28" s="68">
        <f>Plan!R26</f>
        <v>140</v>
      </c>
      <c r="AQ28" s="69"/>
      <c r="AR28" s="70">
        <f t="shared" si="11"/>
        <v>560</v>
      </c>
      <c r="AS28" s="68">
        <f>Plan!S26</f>
        <v>560</v>
      </c>
      <c r="AT28" s="71">
        <f t="shared" si="12"/>
        <v>0</v>
      </c>
      <c r="AU28" s="72">
        <f t="shared" si="13"/>
        <v>560</v>
      </c>
    </row>
    <row r="29" spans="1:47" hidden="1" x14ac:dyDescent="0.2">
      <c r="A29" s="66" t="str">
        <f>Plan!A27</f>
        <v>K1PD01</v>
      </c>
      <c r="B29" s="66" t="str">
        <f>Plan!B27</f>
        <v>K1A017</v>
      </c>
      <c r="C29" s="66" t="str">
        <f>Plan!C27</f>
        <v>897940-1570</v>
      </c>
      <c r="D29" s="66" t="str">
        <f>Plan!D27</f>
        <v>WATER PUMP ASSY</v>
      </c>
      <c r="E29" s="66" t="str">
        <f>Plan!E27</f>
        <v>4JA1</v>
      </c>
      <c r="F29" s="67">
        <f>Plan!F27</f>
        <v>6</v>
      </c>
      <c r="G29" s="80" t="str">
        <f>IFERROR(VLOOKUP($C29,Plan!$C:$U,18,0),"-")</f>
        <v>Box 1026</v>
      </c>
      <c r="H29" s="80" t="str">
        <f>IFERROR(VLOOKUP($C29,Plan!$C:$U,19,0),"-")</f>
        <v>Blue</v>
      </c>
      <c r="I29" s="68">
        <f>Plan!G27</f>
        <v>0</v>
      </c>
      <c r="J29" s="69"/>
      <c r="K29" s="70">
        <f t="shared" si="0"/>
        <v>0</v>
      </c>
      <c r="L29" s="68">
        <f>Plan!H27</f>
        <v>0</v>
      </c>
      <c r="M29" s="69"/>
      <c r="N29" s="70">
        <f t="shared" si="1"/>
        <v>0</v>
      </c>
      <c r="O29" s="68">
        <f>Plan!I27</f>
        <v>0</v>
      </c>
      <c r="P29" s="69"/>
      <c r="Q29" s="70">
        <f t="shared" si="2"/>
        <v>0</v>
      </c>
      <c r="R29" s="68">
        <f>Plan!J27</f>
        <v>0</v>
      </c>
      <c r="S29" s="69"/>
      <c r="T29" s="70">
        <f t="shared" si="3"/>
        <v>0</v>
      </c>
      <c r="U29" s="68">
        <f>Plan!K27</f>
        <v>0</v>
      </c>
      <c r="V29" s="69"/>
      <c r="W29" s="70">
        <f t="shared" si="4"/>
        <v>0</v>
      </c>
      <c r="X29" s="68">
        <f>Plan!L27</f>
        <v>0</v>
      </c>
      <c r="Y29" s="69"/>
      <c r="Z29" s="70">
        <f t="shared" si="5"/>
        <v>0</v>
      </c>
      <c r="AA29" s="68">
        <f>Plan!M27</f>
        <v>0</v>
      </c>
      <c r="AB29" s="69"/>
      <c r="AC29" s="70">
        <f t="shared" si="6"/>
        <v>0</v>
      </c>
      <c r="AD29" s="68">
        <f>Plan!N27</f>
        <v>0</v>
      </c>
      <c r="AE29" s="69"/>
      <c r="AF29" s="70">
        <f t="shared" si="7"/>
        <v>0</v>
      </c>
      <c r="AG29" s="68">
        <f>Plan!O27</f>
        <v>0</v>
      </c>
      <c r="AH29" s="69"/>
      <c r="AI29" s="70">
        <f t="shared" si="8"/>
        <v>0</v>
      </c>
      <c r="AJ29" s="68">
        <f>Plan!P27</f>
        <v>0</v>
      </c>
      <c r="AK29" s="69"/>
      <c r="AL29" s="70">
        <f t="shared" si="9"/>
        <v>0</v>
      </c>
      <c r="AM29" s="68">
        <f>Plan!Q27</f>
        <v>0</v>
      </c>
      <c r="AN29" s="69"/>
      <c r="AO29" s="70">
        <f t="shared" si="10"/>
        <v>0</v>
      </c>
      <c r="AP29" s="68">
        <f>Plan!R27</f>
        <v>0</v>
      </c>
      <c r="AQ29" s="69"/>
      <c r="AR29" s="70">
        <f t="shared" si="11"/>
        <v>0</v>
      </c>
      <c r="AS29" s="68">
        <f>Plan!S27</f>
        <v>0</v>
      </c>
      <c r="AT29" s="71">
        <f t="shared" si="12"/>
        <v>0</v>
      </c>
      <c r="AU29" s="72">
        <f t="shared" si="13"/>
        <v>0</v>
      </c>
    </row>
    <row r="30" spans="1:47" hidden="1" x14ac:dyDescent="0.2">
      <c r="A30" s="66" t="str">
        <f>Plan!A28</f>
        <v>K1PD01</v>
      </c>
      <c r="B30" s="66" t="str">
        <f>Plan!B28</f>
        <v>K1A017</v>
      </c>
      <c r="C30" s="66" t="str">
        <f>Plan!C28</f>
        <v>897942-2091</v>
      </c>
      <c r="D30" s="66" t="str">
        <f>Plan!D28</f>
        <v>WATER PUMP ASSY</v>
      </c>
      <c r="E30" s="66" t="str">
        <f>Plan!E28</f>
        <v>4JH1</v>
      </c>
      <c r="F30" s="67">
        <f>Plan!F28</f>
        <v>6</v>
      </c>
      <c r="G30" s="80" t="str">
        <f>IFERROR(VLOOKUP($C30,Plan!$C:$U,18,0),"-")</f>
        <v>-</v>
      </c>
      <c r="H30" s="80" t="str">
        <f>IFERROR(VLOOKUP($C30,Plan!$C:$U,19,0),"-")</f>
        <v>-</v>
      </c>
      <c r="I30" s="68">
        <f>Plan!G28</f>
        <v>0</v>
      </c>
      <c r="J30" s="69"/>
      <c r="K30" s="70">
        <f t="shared" si="0"/>
        <v>0</v>
      </c>
      <c r="L30" s="68">
        <f>Plan!H28</f>
        <v>0</v>
      </c>
      <c r="M30" s="69"/>
      <c r="N30" s="70">
        <f t="shared" si="1"/>
        <v>0</v>
      </c>
      <c r="O30" s="68">
        <f>Plan!I28</f>
        <v>0</v>
      </c>
      <c r="P30" s="69"/>
      <c r="Q30" s="70">
        <f t="shared" si="2"/>
        <v>0</v>
      </c>
      <c r="R30" s="68">
        <f>Plan!J28</f>
        <v>0</v>
      </c>
      <c r="S30" s="69"/>
      <c r="T30" s="70">
        <f t="shared" si="3"/>
        <v>0</v>
      </c>
      <c r="U30" s="68">
        <f>Plan!K28</f>
        <v>0</v>
      </c>
      <c r="V30" s="69"/>
      <c r="W30" s="70">
        <f t="shared" si="4"/>
        <v>0</v>
      </c>
      <c r="X30" s="68">
        <f>Plan!L28</f>
        <v>0</v>
      </c>
      <c r="Y30" s="69"/>
      <c r="Z30" s="70">
        <f t="shared" si="5"/>
        <v>0</v>
      </c>
      <c r="AA30" s="68">
        <f>Plan!M28</f>
        <v>0</v>
      </c>
      <c r="AB30" s="69"/>
      <c r="AC30" s="70">
        <f t="shared" si="6"/>
        <v>0</v>
      </c>
      <c r="AD30" s="68">
        <f>Plan!N28</f>
        <v>0</v>
      </c>
      <c r="AE30" s="69"/>
      <c r="AF30" s="70">
        <f t="shared" si="7"/>
        <v>0</v>
      </c>
      <c r="AG30" s="68">
        <f>Plan!O28</f>
        <v>0</v>
      </c>
      <c r="AH30" s="69"/>
      <c r="AI30" s="70">
        <f t="shared" si="8"/>
        <v>0</v>
      </c>
      <c r="AJ30" s="68">
        <f>Plan!P28</f>
        <v>0</v>
      </c>
      <c r="AK30" s="69"/>
      <c r="AL30" s="70">
        <f t="shared" si="9"/>
        <v>0</v>
      </c>
      <c r="AM30" s="68">
        <f>Plan!Q28</f>
        <v>0</v>
      </c>
      <c r="AN30" s="69"/>
      <c r="AO30" s="70">
        <f t="shared" si="10"/>
        <v>0</v>
      </c>
      <c r="AP30" s="68">
        <f>Plan!R28</f>
        <v>0</v>
      </c>
      <c r="AQ30" s="69"/>
      <c r="AR30" s="70">
        <f t="shared" si="11"/>
        <v>0</v>
      </c>
      <c r="AS30" s="68">
        <f>Plan!S28</f>
        <v>0</v>
      </c>
      <c r="AT30" s="71">
        <f t="shared" si="12"/>
        <v>0</v>
      </c>
      <c r="AU30" s="72">
        <f t="shared" si="13"/>
        <v>0</v>
      </c>
    </row>
    <row r="31" spans="1:47" hidden="1" x14ac:dyDescent="0.2">
      <c r="A31" s="66" t="str">
        <f>Plan!A29</f>
        <v>K1PD01</v>
      </c>
      <c r="B31" s="66" t="str">
        <f>Plan!B29</f>
        <v>K1A022</v>
      </c>
      <c r="C31" s="66" t="str">
        <f>Plan!C29</f>
        <v>1K615-73031</v>
      </c>
      <c r="D31" s="66" t="str">
        <f>Plan!D29</f>
        <v>WATER PUMP ASSY</v>
      </c>
      <c r="E31" s="66" t="str">
        <f>Plan!E29</f>
        <v>V2403-CR-E5B-ZML-1</v>
      </c>
      <c r="F31" s="67">
        <f>Plan!F29</f>
        <v>56</v>
      </c>
      <c r="G31" s="80" t="str">
        <f>IFERROR(VLOOKUP($C31,Plan!$C:$U,18,0),"-")</f>
        <v>-</v>
      </c>
      <c r="H31" s="80" t="str">
        <f>IFERROR(VLOOKUP($C31,Plan!$C:$U,19,0),"-")</f>
        <v>-</v>
      </c>
      <c r="I31" s="68">
        <f>Plan!G29</f>
        <v>0</v>
      </c>
      <c r="J31" s="69"/>
      <c r="K31" s="70">
        <f t="shared" si="0"/>
        <v>0</v>
      </c>
      <c r="L31" s="68">
        <f>Plan!H29</f>
        <v>0</v>
      </c>
      <c r="M31" s="69"/>
      <c r="N31" s="70">
        <f t="shared" si="1"/>
        <v>0</v>
      </c>
      <c r="O31" s="68">
        <f>Plan!I29</f>
        <v>0</v>
      </c>
      <c r="P31" s="69"/>
      <c r="Q31" s="70">
        <f t="shared" si="2"/>
        <v>0</v>
      </c>
      <c r="R31" s="68">
        <f>Plan!J29</f>
        <v>0</v>
      </c>
      <c r="S31" s="69"/>
      <c r="T31" s="70">
        <f t="shared" si="3"/>
        <v>0</v>
      </c>
      <c r="U31" s="68">
        <f>Plan!K29</f>
        <v>0</v>
      </c>
      <c r="V31" s="69"/>
      <c r="W31" s="70">
        <f t="shared" si="4"/>
        <v>0</v>
      </c>
      <c r="X31" s="68">
        <f>Plan!L29</f>
        <v>5</v>
      </c>
      <c r="Y31" s="69"/>
      <c r="Z31" s="70">
        <f t="shared" si="5"/>
        <v>5</v>
      </c>
      <c r="AA31" s="68">
        <f>Plan!M29</f>
        <v>0</v>
      </c>
      <c r="AB31" s="69"/>
      <c r="AC31" s="70">
        <f t="shared" si="6"/>
        <v>5</v>
      </c>
      <c r="AD31" s="68">
        <f>Plan!N29</f>
        <v>0</v>
      </c>
      <c r="AE31" s="69"/>
      <c r="AF31" s="70">
        <f t="shared" si="7"/>
        <v>5</v>
      </c>
      <c r="AG31" s="68">
        <f>Plan!O29</f>
        <v>0</v>
      </c>
      <c r="AH31" s="69"/>
      <c r="AI31" s="70">
        <f t="shared" si="8"/>
        <v>5</v>
      </c>
      <c r="AJ31" s="68">
        <f>Plan!P29</f>
        <v>0</v>
      </c>
      <c r="AK31" s="69"/>
      <c r="AL31" s="70">
        <f t="shared" si="9"/>
        <v>5</v>
      </c>
      <c r="AM31" s="68">
        <f>Plan!Q29</f>
        <v>0</v>
      </c>
      <c r="AN31" s="69"/>
      <c r="AO31" s="70">
        <f t="shared" si="10"/>
        <v>5</v>
      </c>
      <c r="AP31" s="68">
        <f>Plan!R29</f>
        <v>0</v>
      </c>
      <c r="AQ31" s="69"/>
      <c r="AR31" s="70">
        <f t="shared" si="11"/>
        <v>5</v>
      </c>
      <c r="AS31" s="68">
        <f>Plan!S29</f>
        <v>5</v>
      </c>
      <c r="AT31" s="71">
        <f t="shared" si="12"/>
        <v>0</v>
      </c>
      <c r="AU31" s="72">
        <f t="shared" si="13"/>
        <v>5</v>
      </c>
    </row>
    <row r="32" spans="1:47" hidden="1" x14ac:dyDescent="0.2">
      <c r="A32" s="66" t="str">
        <f>Plan!A30</f>
        <v>K1PD01</v>
      </c>
      <c r="B32" s="66" t="str">
        <f>Plan!B30</f>
        <v>K1A022</v>
      </c>
      <c r="C32" s="66" t="str">
        <f>Plan!C30</f>
        <v>1K724-73031</v>
      </c>
      <c r="D32" s="66" t="str">
        <f>Plan!D30</f>
        <v>WATER PUMP ASSY</v>
      </c>
      <c r="E32" s="66" t="str">
        <f>Plan!E30</f>
        <v>V2403-M-DI-E3B</v>
      </c>
      <c r="F32" s="67">
        <f>Plan!F30</f>
        <v>56</v>
      </c>
      <c r="G32" s="80" t="str">
        <f>IFERROR(VLOOKUP($C32,Plan!$C:$U,18,0),"-")</f>
        <v>-</v>
      </c>
      <c r="H32" s="80" t="str">
        <f>IFERROR(VLOOKUP($C32,Plan!$C:$U,19,0),"-")</f>
        <v>-</v>
      </c>
      <c r="I32" s="68">
        <f>Plan!G30</f>
        <v>0</v>
      </c>
      <c r="J32" s="69"/>
      <c r="K32" s="70">
        <f t="shared" si="0"/>
        <v>0</v>
      </c>
      <c r="L32" s="68">
        <f>Plan!H30</f>
        <v>0</v>
      </c>
      <c r="M32" s="69"/>
      <c r="N32" s="70">
        <f t="shared" si="1"/>
        <v>0</v>
      </c>
      <c r="O32" s="68">
        <f>Plan!I30</f>
        <v>0</v>
      </c>
      <c r="P32" s="69"/>
      <c r="Q32" s="70">
        <f t="shared" si="2"/>
        <v>0</v>
      </c>
      <c r="R32" s="68">
        <f>Plan!J30</f>
        <v>0</v>
      </c>
      <c r="S32" s="69"/>
      <c r="T32" s="70">
        <f t="shared" si="3"/>
        <v>0</v>
      </c>
      <c r="U32" s="68">
        <f>Plan!K30</f>
        <v>0</v>
      </c>
      <c r="V32" s="69"/>
      <c r="W32" s="70">
        <f t="shared" si="4"/>
        <v>0</v>
      </c>
      <c r="X32" s="68">
        <f>Plan!L30</f>
        <v>0</v>
      </c>
      <c r="Y32" s="69"/>
      <c r="Z32" s="70">
        <f t="shared" si="5"/>
        <v>0</v>
      </c>
      <c r="AA32" s="68">
        <f>Plan!M30</f>
        <v>0</v>
      </c>
      <c r="AB32" s="69"/>
      <c r="AC32" s="70">
        <f t="shared" si="6"/>
        <v>0</v>
      </c>
      <c r="AD32" s="68">
        <f>Plan!N30</f>
        <v>0</v>
      </c>
      <c r="AE32" s="69"/>
      <c r="AF32" s="70">
        <f t="shared" si="7"/>
        <v>0</v>
      </c>
      <c r="AG32" s="68">
        <f>Plan!O30</f>
        <v>0</v>
      </c>
      <c r="AH32" s="69"/>
      <c r="AI32" s="70">
        <f t="shared" si="8"/>
        <v>0</v>
      </c>
      <c r="AJ32" s="68">
        <f>Plan!P30</f>
        <v>0</v>
      </c>
      <c r="AK32" s="69"/>
      <c r="AL32" s="70">
        <f t="shared" si="9"/>
        <v>0</v>
      </c>
      <c r="AM32" s="68">
        <f>Plan!Q30</f>
        <v>0</v>
      </c>
      <c r="AN32" s="69"/>
      <c r="AO32" s="70">
        <f t="shared" si="10"/>
        <v>0</v>
      </c>
      <c r="AP32" s="68">
        <f>Plan!R30</f>
        <v>0</v>
      </c>
      <c r="AQ32" s="69"/>
      <c r="AR32" s="70">
        <f t="shared" si="11"/>
        <v>0</v>
      </c>
      <c r="AS32" s="68">
        <f>Plan!S30</f>
        <v>0</v>
      </c>
      <c r="AT32" s="71">
        <f t="shared" si="12"/>
        <v>0</v>
      </c>
      <c r="AU32" s="72">
        <f t="shared" si="13"/>
        <v>0</v>
      </c>
    </row>
    <row r="33" spans="1:47" hidden="1" x14ac:dyDescent="0.2">
      <c r="A33" s="66" t="str">
        <f>Plan!A31</f>
        <v>K1PD01</v>
      </c>
      <c r="B33" s="66" t="str">
        <f>Plan!B31</f>
        <v>K1A022</v>
      </c>
      <c r="C33" s="66" t="str">
        <f>Plan!C31</f>
        <v>1K796-73031</v>
      </c>
      <c r="D33" s="66" t="str">
        <f>Plan!D31</f>
        <v>WATER PUMP ASSY</v>
      </c>
      <c r="E33" s="66" t="str">
        <f>Plan!E31</f>
        <v>V2403(WG2503)</v>
      </c>
      <c r="F33" s="67">
        <f>Plan!F31</f>
        <v>5</v>
      </c>
      <c r="G33" s="80" t="str">
        <f>IFERROR(VLOOKUP($C33,Plan!$C:$U,18,0),"-")</f>
        <v>-</v>
      </c>
      <c r="H33" s="80" t="str">
        <f>IFERROR(VLOOKUP($C33,Plan!$C:$U,19,0),"-")</f>
        <v>-</v>
      </c>
      <c r="I33" s="68">
        <f>Plan!G31</f>
        <v>0</v>
      </c>
      <c r="J33" s="69"/>
      <c r="K33" s="70">
        <f t="shared" si="0"/>
        <v>0</v>
      </c>
      <c r="L33" s="68">
        <f>Plan!H31</f>
        <v>0</v>
      </c>
      <c r="M33" s="69"/>
      <c r="N33" s="70">
        <f t="shared" si="1"/>
        <v>0</v>
      </c>
      <c r="O33" s="68">
        <f>Plan!I31</f>
        <v>0</v>
      </c>
      <c r="P33" s="69"/>
      <c r="Q33" s="70">
        <f t="shared" si="2"/>
        <v>0</v>
      </c>
      <c r="R33" s="68">
        <f>Plan!J31</f>
        <v>0</v>
      </c>
      <c r="S33" s="69"/>
      <c r="T33" s="70">
        <f t="shared" si="3"/>
        <v>0</v>
      </c>
      <c r="U33" s="68">
        <f>Plan!K31</f>
        <v>44.8</v>
      </c>
      <c r="V33" s="69"/>
      <c r="W33" s="70">
        <f t="shared" si="4"/>
        <v>44.8</v>
      </c>
      <c r="X33" s="68">
        <f>Plan!L31</f>
        <v>0</v>
      </c>
      <c r="Y33" s="69"/>
      <c r="Z33" s="70">
        <f t="shared" si="5"/>
        <v>44.8</v>
      </c>
      <c r="AA33" s="68">
        <f>Plan!M31</f>
        <v>0</v>
      </c>
      <c r="AB33" s="69"/>
      <c r="AC33" s="70">
        <f t="shared" si="6"/>
        <v>44.8</v>
      </c>
      <c r="AD33" s="68">
        <f>Plan!N31</f>
        <v>0</v>
      </c>
      <c r="AE33" s="69"/>
      <c r="AF33" s="70">
        <f t="shared" si="7"/>
        <v>44.8</v>
      </c>
      <c r="AG33" s="68">
        <f>Plan!O31</f>
        <v>0</v>
      </c>
      <c r="AH33" s="69"/>
      <c r="AI33" s="70">
        <f t="shared" si="8"/>
        <v>44.8</v>
      </c>
      <c r="AJ33" s="68">
        <f>Plan!P31</f>
        <v>0</v>
      </c>
      <c r="AK33" s="69"/>
      <c r="AL33" s="70">
        <f t="shared" si="9"/>
        <v>44.8</v>
      </c>
      <c r="AM33" s="68">
        <f>Plan!Q31</f>
        <v>0</v>
      </c>
      <c r="AN33" s="69"/>
      <c r="AO33" s="70">
        <f t="shared" si="10"/>
        <v>44.8</v>
      </c>
      <c r="AP33" s="68">
        <f>Plan!R31</f>
        <v>0</v>
      </c>
      <c r="AQ33" s="69"/>
      <c r="AR33" s="70">
        <f t="shared" si="11"/>
        <v>44.8</v>
      </c>
      <c r="AS33" s="68">
        <f>Plan!S31</f>
        <v>44.8</v>
      </c>
      <c r="AT33" s="71">
        <f t="shared" si="12"/>
        <v>0</v>
      </c>
      <c r="AU33" s="72">
        <f t="shared" si="13"/>
        <v>44.8</v>
      </c>
    </row>
    <row r="34" spans="1:47" x14ac:dyDescent="0.2">
      <c r="A34" s="66" t="str">
        <f>Plan!A32</f>
        <v>K1PD01</v>
      </c>
      <c r="B34" s="66" t="str">
        <f>Plan!B32</f>
        <v>K1A023</v>
      </c>
      <c r="C34" s="66" t="str">
        <f>Plan!C32</f>
        <v>1300A126</v>
      </c>
      <c r="D34" s="66" t="str">
        <f>Plan!D32</f>
        <v>WATER PUMP ASSY</v>
      </c>
      <c r="E34" s="66" t="str">
        <f>Plan!E32</f>
        <v>4N15</v>
      </c>
      <c r="F34" s="67">
        <f>Plan!F32</f>
        <v>4</v>
      </c>
      <c r="G34" s="80" t="str">
        <f>IFERROR(VLOOKUP($C34,Plan!$C:$U,18,0),"-")</f>
        <v>Box 917</v>
      </c>
      <c r="H34" s="80" t="str">
        <f>IFERROR(VLOOKUP($C34,Plan!$C:$U,19,0),"-")</f>
        <v>Blue</v>
      </c>
      <c r="I34" s="68">
        <f>Plan!G32</f>
        <v>52.25</v>
      </c>
      <c r="J34" s="69"/>
      <c r="K34" s="70">
        <f t="shared" si="0"/>
        <v>52.25</v>
      </c>
      <c r="L34" s="68">
        <f>Plan!H32</f>
        <v>0</v>
      </c>
      <c r="M34" s="69"/>
      <c r="N34" s="70">
        <f t="shared" si="1"/>
        <v>52.25</v>
      </c>
      <c r="O34" s="68">
        <f>Plan!I32</f>
        <v>0</v>
      </c>
      <c r="P34" s="69"/>
      <c r="Q34" s="70">
        <f t="shared" si="2"/>
        <v>52.25</v>
      </c>
      <c r="R34" s="68">
        <f>Plan!J32</f>
        <v>0</v>
      </c>
      <c r="S34" s="69"/>
      <c r="T34" s="70">
        <f t="shared" si="3"/>
        <v>52.25</v>
      </c>
      <c r="U34" s="68">
        <f>Plan!K32</f>
        <v>0</v>
      </c>
      <c r="V34" s="69"/>
      <c r="W34" s="70">
        <f t="shared" si="4"/>
        <v>52.25</v>
      </c>
      <c r="X34" s="68">
        <f>Plan!L32</f>
        <v>52</v>
      </c>
      <c r="Y34" s="69"/>
      <c r="Z34" s="70">
        <f t="shared" si="5"/>
        <v>104.25</v>
      </c>
      <c r="AA34" s="68">
        <f>Plan!M32</f>
        <v>0</v>
      </c>
      <c r="AB34" s="69"/>
      <c r="AC34" s="70">
        <f t="shared" si="6"/>
        <v>104.25</v>
      </c>
      <c r="AD34" s="68">
        <f>Plan!N32</f>
        <v>52</v>
      </c>
      <c r="AE34" s="69"/>
      <c r="AF34" s="70">
        <f t="shared" si="7"/>
        <v>156.25</v>
      </c>
      <c r="AG34" s="68">
        <f>Plan!O32</f>
        <v>0</v>
      </c>
      <c r="AH34" s="69"/>
      <c r="AI34" s="70">
        <f t="shared" si="8"/>
        <v>156.25</v>
      </c>
      <c r="AJ34" s="68">
        <f>Plan!P32</f>
        <v>0</v>
      </c>
      <c r="AK34" s="69"/>
      <c r="AL34" s="70">
        <f t="shared" si="9"/>
        <v>156.25</v>
      </c>
      <c r="AM34" s="68">
        <f>Plan!Q32</f>
        <v>0</v>
      </c>
      <c r="AN34" s="69"/>
      <c r="AO34" s="70">
        <f t="shared" si="10"/>
        <v>156.25</v>
      </c>
      <c r="AP34" s="68">
        <f>Plan!R32</f>
        <v>0</v>
      </c>
      <c r="AQ34" s="69"/>
      <c r="AR34" s="70">
        <f t="shared" si="11"/>
        <v>156.25</v>
      </c>
      <c r="AS34" s="68">
        <f>Plan!S32</f>
        <v>156.25</v>
      </c>
      <c r="AT34" s="71">
        <f t="shared" si="12"/>
        <v>0</v>
      </c>
      <c r="AU34" s="72">
        <f t="shared" si="13"/>
        <v>156.25</v>
      </c>
    </row>
    <row r="35" spans="1:47" hidden="1" x14ac:dyDescent="0.2">
      <c r="A35" s="66" t="str">
        <f>Plan!A33</f>
        <v>K1PD01</v>
      </c>
      <c r="B35" s="66" t="str">
        <f>Plan!B33</f>
        <v>K1A023</v>
      </c>
      <c r="C35" s="66" t="str">
        <f>Plan!C33</f>
        <v>21010A080P</v>
      </c>
      <c r="D35" s="66" t="str">
        <f>Plan!D33</f>
        <v>WATER PUMP ASSY</v>
      </c>
      <c r="E35" s="66" t="str">
        <f>Plan!E33</f>
        <v>4N16(5K45/5K00)</v>
      </c>
      <c r="F35" s="67">
        <f>Plan!F33</f>
        <v>4</v>
      </c>
      <c r="G35" s="80" t="str">
        <f>IFERROR(VLOOKUP($C35,Plan!$C:$U,18,0),"-")</f>
        <v>Box 917</v>
      </c>
      <c r="H35" s="80" t="str">
        <f>IFERROR(VLOOKUP($C35,Plan!$C:$U,19,0),"-")</f>
        <v>Blue</v>
      </c>
      <c r="I35" s="68">
        <f>Plan!G33</f>
        <v>0</v>
      </c>
      <c r="J35" s="69"/>
      <c r="K35" s="70">
        <f t="shared" si="0"/>
        <v>0</v>
      </c>
      <c r="L35" s="68">
        <f>Plan!H33</f>
        <v>0</v>
      </c>
      <c r="M35" s="69"/>
      <c r="N35" s="70">
        <f t="shared" si="1"/>
        <v>0</v>
      </c>
      <c r="O35" s="68">
        <f>Plan!I33</f>
        <v>0</v>
      </c>
      <c r="P35" s="69"/>
      <c r="Q35" s="70">
        <f t="shared" si="2"/>
        <v>0</v>
      </c>
      <c r="R35" s="68">
        <f>Plan!J33</f>
        <v>0</v>
      </c>
      <c r="S35" s="69"/>
      <c r="T35" s="70">
        <f t="shared" si="3"/>
        <v>0</v>
      </c>
      <c r="U35" s="68">
        <f>Plan!K33</f>
        <v>52</v>
      </c>
      <c r="V35" s="69"/>
      <c r="W35" s="70">
        <f t="shared" si="4"/>
        <v>52</v>
      </c>
      <c r="X35" s="68">
        <f>Plan!L33</f>
        <v>0</v>
      </c>
      <c r="Y35" s="69"/>
      <c r="Z35" s="70">
        <f t="shared" si="5"/>
        <v>52</v>
      </c>
      <c r="AA35" s="68">
        <f>Plan!M33</f>
        <v>0</v>
      </c>
      <c r="AB35" s="69"/>
      <c r="AC35" s="70">
        <f t="shared" si="6"/>
        <v>52</v>
      </c>
      <c r="AD35" s="68">
        <f>Plan!N33</f>
        <v>0</v>
      </c>
      <c r="AE35" s="69"/>
      <c r="AF35" s="70">
        <f t="shared" si="7"/>
        <v>52</v>
      </c>
      <c r="AG35" s="68">
        <f>Plan!O33</f>
        <v>0</v>
      </c>
      <c r="AH35" s="69"/>
      <c r="AI35" s="70">
        <f t="shared" si="8"/>
        <v>52</v>
      </c>
      <c r="AJ35" s="68">
        <f>Plan!P33</f>
        <v>0</v>
      </c>
      <c r="AK35" s="69"/>
      <c r="AL35" s="70">
        <f t="shared" si="9"/>
        <v>52</v>
      </c>
      <c r="AM35" s="68">
        <f>Plan!Q33</f>
        <v>0</v>
      </c>
      <c r="AN35" s="69"/>
      <c r="AO35" s="70">
        <f t="shared" si="10"/>
        <v>52</v>
      </c>
      <c r="AP35" s="68">
        <f>Plan!R33</f>
        <v>0</v>
      </c>
      <c r="AQ35" s="69"/>
      <c r="AR35" s="70">
        <f t="shared" si="11"/>
        <v>52</v>
      </c>
      <c r="AS35" s="68">
        <f>Plan!S33</f>
        <v>52</v>
      </c>
      <c r="AT35" s="71">
        <f t="shared" si="12"/>
        <v>0</v>
      </c>
      <c r="AU35" s="72">
        <f t="shared" si="13"/>
        <v>52</v>
      </c>
    </row>
    <row r="36" spans="1:47" hidden="1" x14ac:dyDescent="0.2">
      <c r="A36" s="66" t="str">
        <f>Plan!A34</f>
        <v>K1PD01</v>
      </c>
      <c r="B36" s="66" t="str">
        <f>Plan!B34</f>
        <v>K1A023</v>
      </c>
      <c r="C36" s="66" t="str">
        <f>Plan!C34</f>
        <v>J100-21802</v>
      </c>
      <c r="D36" s="66" t="str">
        <f>Plan!D34</f>
        <v>WATER PUMP</v>
      </c>
      <c r="E36" s="66" t="str">
        <f>Plan!E34</f>
        <v>4N15</v>
      </c>
      <c r="F36" s="67">
        <f>Plan!F34</f>
        <v>6</v>
      </c>
      <c r="G36" s="80" t="str">
        <f>IFERROR(VLOOKUP($C36,Plan!$C:$U,18,0),"-")</f>
        <v>-</v>
      </c>
      <c r="H36" s="80" t="str">
        <f>IFERROR(VLOOKUP($C36,Plan!$C:$U,19,0),"-")</f>
        <v>-</v>
      </c>
      <c r="I36" s="68">
        <f>Plan!G34</f>
        <v>0</v>
      </c>
      <c r="J36" s="69"/>
      <c r="K36" s="70">
        <f t="shared" si="0"/>
        <v>0</v>
      </c>
      <c r="L36" s="68">
        <f>Plan!H34</f>
        <v>0</v>
      </c>
      <c r="M36" s="69"/>
      <c r="N36" s="70">
        <f t="shared" si="1"/>
        <v>0</v>
      </c>
      <c r="O36" s="68">
        <f>Plan!I34</f>
        <v>0</v>
      </c>
      <c r="P36" s="69"/>
      <c r="Q36" s="70">
        <f t="shared" si="2"/>
        <v>0</v>
      </c>
      <c r="R36" s="68">
        <f>Plan!J34</f>
        <v>0</v>
      </c>
      <c r="S36" s="69"/>
      <c r="T36" s="70">
        <f t="shared" si="3"/>
        <v>0</v>
      </c>
      <c r="U36" s="68">
        <f>Plan!K34</f>
        <v>0</v>
      </c>
      <c r="V36" s="69"/>
      <c r="W36" s="70">
        <f t="shared" si="4"/>
        <v>0</v>
      </c>
      <c r="X36" s="68">
        <f>Plan!L34</f>
        <v>0</v>
      </c>
      <c r="Y36" s="69"/>
      <c r="Z36" s="70">
        <f t="shared" si="5"/>
        <v>0</v>
      </c>
      <c r="AA36" s="68">
        <f>Plan!M34</f>
        <v>0</v>
      </c>
      <c r="AB36" s="69"/>
      <c r="AC36" s="70">
        <f t="shared" si="6"/>
        <v>0</v>
      </c>
      <c r="AD36" s="68">
        <f>Plan!N34</f>
        <v>0</v>
      </c>
      <c r="AE36" s="69"/>
      <c r="AF36" s="70">
        <f t="shared" si="7"/>
        <v>0</v>
      </c>
      <c r="AG36" s="68">
        <f>Plan!O34</f>
        <v>0</v>
      </c>
      <c r="AH36" s="69"/>
      <c r="AI36" s="70">
        <f t="shared" si="8"/>
        <v>0</v>
      </c>
      <c r="AJ36" s="68">
        <f>Plan!P34</f>
        <v>0</v>
      </c>
      <c r="AK36" s="69"/>
      <c r="AL36" s="70">
        <f t="shared" si="9"/>
        <v>0</v>
      </c>
      <c r="AM36" s="68">
        <f>Plan!Q34</f>
        <v>0</v>
      </c>
      <c r="AN36" s="69"/>
      <c r="AO36" s="70">
        <f t="shared" si="10"/>
        <v>0</v>
      </c>
      <c r="AP36" s="68">
        <f>Plan!R34</f>
        <v>0</v>
      </c>
      <c r="AQ36" s="69"/>
      <c r="AR36" s="70">
        <f t="shared" si="11"/>
        <v>0</v>
      </c>
      <c r="AS36" s="68">
        <f>Plan!S34</f>
        <v>0</v>
      </c>
      <c r="AT36" s="71">
        <f t="shared" si="12"/>
        <v>0</v>
      </c>
      <c r="AU36" s="72">
        <f t="shared" si="13"/>
        <v>0</v>
      </c>
    </row>
    <row r="37" spans="1:47" hidden="1" x14ac:dyDescent="0.2">
      <c r="A37" s="66" t="str">
        <f>Plan!A35</f>
        <v>K1PD01</v>
      </c>
      <c r="B37" s="66" t="str">
        <f>Plan!B35</f>
        <v>K1A024</v>
      </c>
      <c r="C37" s="66" t="str">
        <f>Plan!C35</f>
        <v>1060A217</v>
      </c>
      <c r="D37" s="66" t="str">
        <f>Plan!D35</f>
        <v>CASE ASSY  TIMING CHAIN</v>
      </c>
      <c r="E37" s="66" t="str">
        <f>Plan!E35</f>
        <v>4N15 (SU)</v>
      </c>
      <c r="F37" s="67">
        <f>Plan!F35</f>
        <v>2</v>
      </c>
      <c r="G37" s="80" t="str">
        <f>IFERROR(VLOOKUP($C37,Plan!$C:$U,18,0),"-")</f>
        <v>Corrugated Plastic Box</v>
      </c>
      <c r="H37" s="80" t="str">
        <f>IFERROR(VLOOKUP($C37,Plan!$C:$U,19,0),"-")</f>
        <v>Blue</v>
      </c>
      <c r="I37" s="68">
        <f>Plan!G35</f>
        <v>0</v>
      </c>
      <c r="J37" s="69"/>
      <c r="K37" s="70">
        <f t="shared" si="0"/>
        <v>0</v>
      </c>
      <c r="L37" s="68">
        <f>Plan!H35</f>
        <v>0</v>
      </c>
      <c r="M37" s="69"/>
      <c r="N37" s="70">
        <f t="shared" si="1"/>
        <v>0</v>
      </c>
      <c r="O37" s="68">
        <f>Plan!I35</f>
        <v>0</v>
      </c>
      <c r="P37" s="69"/>
      <c r="Q37" s="70">
        <f t="shared" si="2"/>
        <v>0</v>
      </c>
      <c r="R37" s="68">
        <f>Plan!J35</f>
        <v>0</v>
      </c>
      <c r="S37" s="69"/>
      <c r="T37" s="70">
        <f t="shared" si="3"/>
        <v>0</v>
      </c>
      <c r="U37" s="68">
        <f>Plan!K35</f>
        <v>150</v>
      </c>
      <c r="V37" s="69"/>
      <c r="W37" s="70">
        <f t="shared" si="4"/>
        <v>150</v>
      </c>
      <c r="X37" s="68">
        <f>Plan!L35</f>
        <v>0</v>
      </c>
      <c r="Y37" s="69"/>
      <c r="Z37" s="70">
        <f t="shared" si="5"/>
        <v>150</v>
      </c>
      <c r="AA37" s="68">
        <f>Plan!M35</f>
        <v>0</v>
      </c>
      <c r="AB37" s="69"/>
      <c r="AC37" s="70">
        <f t="shared" si="6"/>
        <v>150</v>
      </c>
      <c r="AD37" s="68">
        <f>Plan!N35</f>
        <v>150</v>
      </c>
      <c r="AE37" s="69"/>
      <c r="AF37" s="70">
        <f t="shared" si="7"/>
        <v>300</v>
      </c>
      <c r="AG37" s="68">
        <f>Plan!O35</f>
        <v>0</v>
      </c>
      <c r="AH37" s="69"/>
      <c r="AI37" s="70">
        <f t="shared" si="8"/>
        <v>300</v>
      </c>
      <c r="AJ37" s="68">
        <f>Plan!P35</f>
        <v>0</v>
      </c>
      <c r="AK37" s="69"/>
      <c r="AL37" s="70">
        <f t="shared" si="9"/>
        <v>300</v>
      </c>
      <c r="AM37" s="68">
        <f>Plan!Q35</f>
        <v>0</v>
      </c>
      <c r="AN37" s="69"/>
      <c r="AO37" s="70">
        <f t="shared" si="10"/>
        <v>300</v>
      </c>
      <c r="AP37" s="68">
        <f>Plan!R35</f>
        <v>0</v>
      </c>
      <c r="AQ37" s="69"/>
      <c r="AR37" s="70">
        <f t="shared" si="11"/>
        <v>300</v>
      </c>
      <c r="AS37" s="68">
        <f>Plan!S35</f>
        <v>300</v>
      </c>
      <c r="AT37" s="71">
        <f t="shared" si="12"/>
        <v>0</v>
      </c>
      <c r="AU37" s="72">
        <f t="shared" si="13"/>
        <v>300</v>
      </c>
    </row>
    <row r="38" spans="1:47" hidden="1" x14ac:dyDescent="0.2">
      <c r="A38" s="66" t="str">
        <f>Plan!A36</f>
        <v>K1PD01</v>
      </c>
      <c r="B38" s="66" t="str">
        <f>Plan!B36</f>
        <v>K1A025</v>
      </c>
      <c r="C38" s="66" t="str">
        <f>Plan!C36</f>
        <v>898145-1531</v>
      </c>
      <c r="D38" s="66" t="str">
        <f>Plan!D36</f>
        <v>OIL PUMP ASSY</v>
      </c>
      <c r="E38" s="66" t="str">
        <f>Plan!E36</f>
        <v>4JJ1-EJ28</v>
      </c>
      <c r="F38" s="67">
        <f>Plan!F36</f>
        <v>5</v>
      </c>
      <c r="G38" s="80" t="str">
        <f>IFERROR(VLOOKUP($C38,Plan!$C:$U,18,0),"-")</f>
        <v>Box 4001</v>
      </c>
      <c r="H38" s="80" t="str">
        <f>IFERROR(VLOOKUP($C38,Plan!$C:$U,19,0),"-")</f>
        <v>Green</v>
      </c>
      <c r="I38" s="68">
        <f>Plan!G36</f>
        <v>0</v>
      </c>
      <c r="J38" s="69"/>
      <c r="K38" s="70">
        <f t="shared" si="0"/>
        <v>0</v>
      </c>
      <c r="L38" s="68">
        <f>Plan!H36</f>
        <v>0</v>
      </c>
      <c r="M38" s="69"/>
      <c r="N38" s="70">
        <f t="shared" si="1"/>
        <v>0</v>
      </c>
      <c r="O38" s="68">
        <f>Plan!I36</f>
        <v>0</v>
      </c>
      <c r="P38" s="69"/>
      <c r="Q38" s="70">
        <f t="shared" si="2"/>
        <v>0</v>
      </c>
      <c r="R38" s="68">
        <f>Plan!J36</f>
        <v>0</v>
      </c>
      <c r="S38" s="69"/>
      <c r="T38" s="70">
        <f t="shared" si="3"/>
        <v>0</v>
      </c>
      <c r="U38" s="68">
        <f>Plan!K36</f>
        <v>0</v>
      </c>
      <c r="V38" s="69"/>
      <c r="W38" s="70">
        <f t="shared" si="4"/>
        <v>0</v>
      </c>
      <c r="X38" s="68">
        <f>Plan!L36</f>
        <v>0</v>
      </c>
      <c r="Y38" s="69"/>
      <c r="Z38" s="70">
        <f t="shared" si="5"/>
        <v>0</v>
      </c>
      <c r="AA38" s="68">
        <f>Plan!M36</f>
        <v>0</v>
      </c>
      <c r="AB38" s="69"/>
      <c r="AC38" s="70">
        <f t="shared" si="6"/>
        <v>0</v>
      </c>
      <c r="AD38" s="68">
        <f>Plan!N36</f>
        <v>0</v>
      </c>
      <c r="AE38" s="69"/>
      <c r="AF38" s="70">
        <f t="shared" si="7"/>
        <v>0</v>
      </c>
      <c r="AG38" s="68">
        <f>Plan!O36</f>
        <v>0</v>
      </c>
      <c r="AH38" s="69"/>
      <c r="AI38" s="70">
        <f t="shared" si="8"/>
        <v>0</v>
      </c>
      <c r="AJ38" s="68">
        <f>Plan!P36</f>
        <v>0</v>
      </c>
      <c r="AK38" s="69"/>
      <c r="AL38" s="70">
        <f t="shared" si="9"/>
        <v>0</v>
      </c>
      <c r="AM38" s="68">
        <f>Plan!Q36</f>
        <v>0</v>
      </c>
      <c r="AN38" s="69"/>
      <c r="AO38" s="70">
        <f t="shared" si="10"/>
        <v>0</v>
      </c>
      <c r="AP38" s="68">
        <f>Plan!R36</f>
        <v>147</v>
      </c>
      <c r="AQ38" s="69"/>
      <c r="AR38" s="70">
        <f t="shared" si="11"/>
        <v>147</v>
      </c>
      <c r="AS38" s="68">
        <f>Plan!S36</f>
        <v>147</v>
      </c>
      <c r="AT38" s="71">
        <f t="shared" si="12"/>
        <v>0</v>
      </c>
      <c r="AU38" s="72">
        <f t="shared" si="13"/>
        <v>147</v>
      </c>
    </row>
    <row r="39" spans="1:47" x14ac:dyDescent="0.2">
      <c r="A39" s="66" t="str">
        <f>Plan!A37</f>
        <v>K1PD01</v>
      </c>
      <c r="B39" s="66" t="str">
        <f>Plan!B37</f>
        <v>K1A025</v>
      </c>
      <c r="C39" s="66" t="str">
        <f>Plan!C37</f>
        <v>898232-6241</v>
      </c>
      <c r="D39" s="66" t="str">
        <f>Plan!D37</f>
        <v>OIL PUMP ASSY</v>
      </c>
      <c r="E39" s="66" t="str">
        <f>Plan!E37</f>
        <v>4JJ1-EJ28</v>
      </c>
      <c r="F39" s="67">
        <f>Plan!F37</f>
        <v>5</v>
      </c>
      <c r="G39" s="80" t="str">
        <f>IFERROR(VLOOKUP($C39,Plan!$C:$U,18,0),"-")</f>
        <v>Box 4001</v>
      </c>
      <c r="H39" s="80" t="str">
        <f>IFERROR(VLOOKUP($C39,Plan!$C:$U,19,0),"-")</f>
        <v>Green</v>
      </c>
      <c r="I39" s="68">
        <f>Plan!G37</f>
        <v>146</v>
      </c>
      <c r="J39" s="69"/>
      <c r="K39" s="70">
        <f t="shared" si="0"/>
        <v>146</v>
      </c>
      <c r="L39" s="68">
        <f>Plan!H37</f>
        <v>0</v>
      </c>
      <c r="M39" s="69"/>
      <c r="N39" s="70">
        <f t="shared" si="1"/>
        <v>146</v>
      </c>
      <c r="O39" s="68">
        <f>Plan!I37</f>
        <v>0</v>
      </c>
      <c r="P39" s="69"/>
      <c r="Q39" s="70">
        <f t="shared" si="2"/>
        <v>146</v>
      </c>
      <c r="R39" s="68">
        <f>Plan!J37</f>
        <v>0</v>
      </c>
      <c r="S39" s="69"/>
      <c r="T39" s="70">
        <f t="shared" si="3"/>
        <v>146</v>
      </c>
      <c r="U39" s="68">
        <f>Plan!K37</f>
        <v>146</v>
      </c>
      <c r="V39" s="69"/>
      <c r="W39" s="70">
        <f t="shared" si="4"/>
        <v>292</v>
      </c>
      <c r="X39" s="68">
        <f>Plan!L37</f>
        <v>0</v>
      </c>
      <c r="Y39" s="69"/>
      <c r="Z39" s="70">
        <f t="shared" si="5"/>
        <v>292</v>
      </c>
      <c r="AA39" s="68">
        <f>Plan!M37</f>
        <v>146.19999999999999</v>
      </c>
      <c r="AB39" s="69"/>
      <c r="AC39" s="70">
        <f t="shared" si="6"/>
        <v>438.2</v>
      </c>
      <c r="AD39" s="68">
        <f>Plan!N37</f>
        <v>146</v>
      </c>
      <c r="AE39" s="69"/>
      <c r="AF39" s="70">
        <f t="shared" si="7"/>
        <v>584.20000000000005</v>
      </c>
      <c r="AG39" s="68">
        <f>Plan!O37</f>
        <v>0</v>
      </c>
      <c r="AH39" s="69"/>
      <c r="AI39" s="70">
        <f t="shared" si="8"/>
        <v>584.20000000000005</v>
      </c>
      <c r="AJ39" s="68">
        <f>Plan!P37</f>
        <v>0</v>
      </c>
      <c r="AK39" s="69"/>
      <c r="AL39" s="70">
        <f t="shared" si="9"/>
        <v>584.20000000000005</v>
      </c>
      <c r="AM39" s="68">
        <f>Plan!Q37</f>
        <v>0</v>
      </c>
      <c r="AN39" s="69"/>
      <c r="AO39" s="70">
        <f t="shared" si="10"/>
        <v>584.20000000000005</v>
      </c>
      <c r="AP39" s="68">
        <f>Plan!R37</f>
        <v>0</v>
      </c>
      <c r="AQ39" s="69"/>
      <c r="AR39" s="70">
        <f t="shared" si="11"/>
        <v>584.20000000000005</v>
      </c>
      <c r="AS39" s="68">
        <f>Plan!S37</f>
        <v>584.20000000000005</v>
      </c>
      <c r="AT39" s="71">
        <f t="shared" si="12"/>
        <v>0</v>
      </c>
      <c r="AU39" s="72">
        <f t="shared" si="13"/>
        <v>584.20000000000005</v>
      </c>
    </row>
    <row r="40" spans="1:47" hidden="1" x14ac:dyDescent="0.2">
      <c r="A40" s="66" t="str">
        <f>Plan!A38</f>
        <v>K1PD01</v>
      </c>
      <c r="B40" s="66" t="str">
        <f>Plan!B38</f>
        <v>K1A026</v>
      </c>
      <c r="C40" s="66" t="str">
        <f>Plan!C38</f>
        <v>897529-9420</v>
      </c>
      <c r="D40" s="66" t="str">
        <f>Plan!D38</f>
        <v>PUMP ASSY OIL</v>
      </c>
      <c r="E40" s="66" t="str">
        <f>Plan!E38</f>
        <v>ES20</v>
      </c>
      <c r="F40" s="67">
        <f>Plan!F38</f>
        <v>5</v>
      </c>
      <c r="G40" s="80" t="str">
        <f>IFERROR(VLOOKUP($C40,Plan!$C:$U,18,0),"-")</f>
        <v>Box 917</v>
      </c>
      <c r="H40" s="80" t="str">
        <f>IFERROR(VLOOKUP($C40,Plan!$C:$U,19,0),"-")</f>
        <v>Blue</v>
      </c>
      <c r="I40" s="68">
        <f>Plan!G38</f>
        <v>0</v>
      </c>
      <c r="J40" s="69"/>
      <c r="K40" s="70">
        <f t="shared" si="0"/>
        <v>0</v>
      </c>
      <c r="L40" s="68">
        <f>Plan!H38</f>
        <v>108</v>
      </c>
      <c r="M40" s="69"/>
      <c r="N40" s="70">
        <f t="shared" si="1"/>
        <v>108</v>
      </c>
      <c r="O40" s="68">
        <f>Plan!I38</f>
        <v>0</v>
      </c>
      <c r="P40" s="69"/>
      <c r="Q40" s="70">
        <f t="shared" si="2"/>
        <v>108</v>
      </c>
      <c r="R40" s="68">
        <f>Plan!J38</f>
        <v>0</v>
      </c>
      <c r="S40" s="69"/>
      <c r="T40" s="70">
        <f t="shared" si="3"/>
        <v>108</v>
      </c>
      <c r="U40" s="68">
        <f>Plan!K38</f>
        <v>0</v>
      </c>
      <c r="V40" s="69"/>
      <c r="W40" s="70">
        <f t="shared" si="4"/>
        <v>108</v>
      </c>
      <c r="X40" s="68">
        <f>Plan!L38</f>
        <v>0</v>
      </c>
      <c r="Y40" s="69"/>
      <c r="Z40" s="70">
        <f t="shared" si="5"/>
        <v>108</v>
      </c>
      <c r="AA40" s="68">
        <f>Plan!M38</f>
        <v>108</v>
      </c>
      <c r="AB40" s="69"/>
      <c r="AC40" s="70">
        <f t="shared" si="6"/>
        <v>216</v>
      </c>
      <c r="AD40" s="68">
        <f>Plan!N38</f>
        <v>0</v>
      </c>
      <c r="AE40" s="69"/>
      <c r="AF40" s="70">
        <f t="shared" si="7"/>
        <v>216</v>
      </c>
      <c r="AG40" s="68">
        <f>Plan!O38</f>
        <v>108</v>
      </c>
      <c r="AH40" s="69"/>
      <c r="AI40" s="70">
        <f t="shared" si="8"/>
        <v>324</v>
      </c>
      <c r="AJ40" s="68">
        <f>Plan!P38</f>
        <v>0</v>
      </c>
      <c r="AK40" s="69"/>
      <c r="AL40" s="70">
        <f t="shared" si="9"/>
        <v>324</v>
      </c>
      <c r="AM40" s="68">
        <f>Plan!Q38</f>
        <v>0</v>
      </c>
      <c r="AN40" s="69"/>
      <c r="AO40" s="70">
        <f t="shared" si="10"/>
        <v>324</v>
      </c>
      <c r="AP40" s="68">
        <f>Plan!R38</f>
        <v>0</v>
      </c>
      <c r="AQ40" s="69"/>
      <c r="AR40" s="70">
        <f t="shared" si="11"/>
        <v>324</v>
      </c>
      <c r="AS40" s="68">
        <f>Plan!S38</f>
        <v>324</v>
      </c>
      <c r="AT40" s="71">
        <f t="shared" si="12"/>
        <v>0</v>
      </c>
      <c r="AU40" s="72">
        <f t="shared" si="13"/>
        <v>324</v>
      </c>
    </row>
    <row r="41" spans="1:47" hidden="1" x14ac:dyDescent="0.2">
      <c r="A41" s="66" t="str">
        <f>Plan!A39</f>
        <v>K1PD01</v>
      </c>
      <c r="B41" s="66" t="str">
        <f>Plan!B39</f>
        <v>K1A027</v>
      </c>
      <c r="C41" s="66" t="str">
        <f>Plan!C39</f>
        <v>1300A196</v>
      </c>
      <c r="D41" s="66" t="str">
        <f>Plan!D39</f>
        <v>WATER PUMP ASSY</v>
      </c>
      <c r="E41" s="66" t="str">
        <f>Plan!E39</f>
        <v>4B12</v>
      </c>
      <c r="F41" s="67">
        <f>Plan!F39</f>
        <v>4</v>
      </c>
      <c r="G41" s="80" t="str">
        <f>IFERROR(VLOOKUP($C41,Plan!$C:$U,18,0),"-")</f>
        <v>Box 1026</v>
      </c>
      <c r="H41" s="80" t="str">
        <f>IFERROR(VLOOKUP($C41,Plan!$C:$U,19,0),"-")</f>
        <v>Blue</v>
      </c>
      <c r="I41" s="68">
        <f>Plan!G39</f>
        <v>0</v>
      </c>
      <c r="J41" s="69"/>
      <c r="K41" s="70">
        <f t="shared" si="0"/>
        <v>0</v>
      </c>
      <c r="L41" s="68">
        <f>Plan!H39</f>
        <v>85</v>
      </c>
      <c r="M41" s="69"/>
      <c r="N41" s="70">
        <f t="shared" si="1"/>
        <v>85</v>
      </c>
      <c r="O41" s="68">
        <f>Plan!I39</f>
        <v>0</v>
      </c>
      <c r="P41" s="69"/>
      <c r="Q41" s="70">
        <f t="shared" si="2"/>
        <v>85</v>
      </c>
      <c r="R41" s="68">
        <f>Plan!J39</f>
        <v>0</v>
      </c>
      <c r="S41" s="69"/>
      <c r="T41" s="70">
        <f t="shared" si="3"/>
        <v>85</v>
      </c>
      <c r="U41" s="68">
        <f>Plan!K39</f>
        <v>170</v>
      </c>
      <c r="V41" s="69"/>
      <c r="W41" s="70">
        <f t="shared" si="4"/>
        <v>255</v>
      </c>
      <c r="X41" s="68">
        <f>Plan!L39</f>
        <v>0</v>
      </c>
      <c r="Y41" s="69"/>
      <c r="Z41" s="70">
        <f t="shared" si="5"/>
        <v>255</v>
      </c>
      <c r="AA41" s="68">
        <f>Plan!M39</f>
        <v>0</v>
      </c>
      <c r="AB41" s="69"/>
      <c r="AC41" s="70">
        <f t="shared" si="6"/>
        <v>255</v>
      </c>
      <c r="AD41" s="68">
        <f>Plan!N39</f>
        <v>0</v>
      </c>
      <c r="AE41" s="69"/>
      <c r="AF41" s="70">
        <f t="shared" si="7"/>
        <v>255</v>
      </c>
      <c r="AG41" s="68">
        <f>Plan!O39</f>
        <v>85</v>
      </c>
      <c r="AH41" s="69"/>
      <c r="AI41" s="70">
        <f t="shared" si="8"/>
        <v>340</v>
      </c>
      <c r="AJ41" s="68">
        <f>Plan!P39</f>
        <v>0</v>
      </c>
      <c r="AK41" s="69"/>
      <c r="AL41" s="70">
        <f t="shared" si="9"/>
        <v>340</v>
      </c>
      <c r="AM41" s="68">
        <f>Plan!Q39</f>
        <v>0</v>
      </c>
      <c r="AN41" s="69"/>
      <c r="AO41" s="70">
        <f t="shared" si="10"/>
        <v>340</v>
      </c>
      <c r="AP41" s="68">
        <f>Plan!R39</f>
        <v>170</v>
      </c>
      <c r="AQ41" s="69"/>
      <c r="AR41" s="70">
        <f t="shared" si="11"/>
        <v>510</v>
      </c>
      <c r="AS41" s="68">
        <f>Plan!S39</f>
        <v>510</v>
      </c>
      <c r="AT41" s="71">
        <f t="shared" si="12"/>
        <v>0</v>
      </c>
      <c r="AU41" s="72">
        <f t="shared" si="13"/>
        <v>510</v>
      </c>
    </row>
    <row r="42" spans="1:47" x14ac:dyDescent="0.2">
      <c r="A42" s="66" t="str">
        <f>Plan!A40</f>
        <v>K1PD01</v>
      </c>
      <c r="B42" s="66" t="str">
        <f>Plan!B40</f>
        <v>K1A027</v>
      </c>
      <c r="C42" s="66" t="str">
        <f>Plan!C40</f>
        <v>21010A000P</v>
      </c>
      <c r="D42" s="66" t="str">
        <f>Plan!D40</f>
        <v>WATER PUMP ASSY</v>
      </c>
      <c r="E42" s="66" t="str">
        <f>Plan!E40</f>
        <v>4N16(5F00;HP)</v>
      </c>
      <c r="F42" s="67">
        <f>Plan!F40</f>
        <v>4</v>
      </c>
      <c r="G42" s="80" t="str">
        <f>IFERROR(VLOOKUP($C42,Plan!$C:$U,18,0),"-")</f>
        <v>Box 917</v>
      </c>
      <c r="H42" s="80" t="str">
        <f>IFERROR(VLOOKUP($C42,Plan!$C:$U,19,0),"-")</f>
        <v>Blue</v>
      </c>
      <c r="I42" s="68">
        <f>Plan!G40</f>
        <v>85</v>
      </c>
      <c r="J42" s="69"/>
      <c r="K42" s="70">
        <f t="shared" si="0"/>
        <v>85</v>
      </c>
      <c r="L42" s="68">
        <f>Plan!H40</f>
        <v>0</v>
      </c>
      <c r="M42" s="69"/>
      <c r="N42" s="70">
        <f t="shared" si="1"/>
        <v>85</v>
      </c>
      <c r="O42" s="68">
        <f>Plan!I40</f>
        <v>0</v>
      </c>
      <c r="P42" s="69"/>
      <c r="Q42" s="70">
        <f t="shared" si="2"/>
        <v>85</v>
      </c>
      <c r="R42" s="68">
        <f>Plan!J40</f>
        <v>0</v>
      </c>
      <c r="S42" s="69"/>
      <c r="T42" s="70">
        <f t="shared" si="3"/>
        <v>85</v>
      </c>
      <c r="U42" s="68">
        <f>Plan!K40</f>
        <v>0</v>
      </c>
      <c r="V42" s="69"/>
      <c r="W42" s="70">
        <f t="shared" si="4"/>
        <v>85</v>
      </c>
      <c r="X42" s="68">
        <f>Plan!L40</f>
        <v>85</v>
      </c>
      <c r="Y42" s="69"/>
      <c r="Z42" s="70">
        <f t="shared" si="5"/>
        <v>170</v>
      </c>
      <c r="AA42" s="68">
        <f>Plan!M40</f>
        <v>0</v>
      </c>
      <c r="AB42" s="69"/>
      <c r="AC42" s="70">
        <f t="shared" si="6"/>
        <v>170</v>
      </c>
      <c r="AD42" s="68">
        <f>Plan!N40</f>
        <v>85</v>
      </c>
      <c r="AE42" s="69"/>
      <c r="AF42" s="70">
        <f t="shared" si="7"/>
        <v>255</v>
      </c>
      <c r="AG42" s="68">
        <f>Plan!O40</f>
        <v>0</v>
      </c>
      <c r="AH42" s="69"/>
      <c r="AI42" s="70">
        <f t="shared" si="8"/>
        <v>255</v>
      </c>
      <c r="AJ42" s="68">
        <f>Plan!P40</f>
        <v>0</v>
      </c>
      <c r="AK42" s="69"/>
      <c r="AL42" s="70">
        <f t="shared" si="9"/>
        <v>255</v>
      </c>
      <c r="AM42" s="68">
        <f>Plan!Q40</f>
        <v>0</v>
      </c>
      <c r="AN42" s="69"/>
      <c r="AO42" s="70">
        <f t="shared" si="10"/>
        <v>255</v>
      </c>
      <c r="AP42" s="68">
        <f>Plan!R40</f>
        <v>0</v>
      </c>
      <c r="AQ42" s="69"/>
      <c r="AR42" s="70">
        <f t="shared" si="11"/>
        <v>255</v>
      </c>
      <c r="AS42" s="68">
        <f>Plan!S40</f>
        <v>255</v>
      </c>
      <c r="AT42" s="71">
        <f t="shared" si="12"/>
        <v>0</v>
      </c>
      <c r="AU42" s="72">
        <f t="shared" si="13"/>
        <v>255</v>
      </c>
    </row>
    <row r="43" spans="1:47" hidden="1" x14ac:dyDescent="0.2">
      <c r="A43" s="66" t="str">
        <f>Plan!A41</f>
        <v>K1PD01</v>
      </c>
      <c r="B43" s="66" t="str">
        <f>Plan!B41</f>
        <v>K1A027</v>
      </c>
      <c r="C43" s="66" t="str">
        <f>Plan!C41</f>
        <v>21010A010P</v>
      </c>
      <c r="D43" s="66" t="str">
        <f>Plan!D41</f>
        <v>WATER PUMP ASSY</v>
      </c>
      <c r="E43" s="66" t="str">
        <f>Plan!E41</f>
        <v>4N16(5F00 NP)</v>
      </c>
      <c r="F43" s="67">
        <f>Plan!F41</f>
        <v>4</v>
      </c>
      <c r="G43" s="80" t="str">
        <f>IFERROR(VLOOKUP($C43,Plan!$C:$U,18,0),"-")</f>
        <v>Box 917</v>
      </c>
      <c r="H43" s="80" t="str">
        <f>IFERROR(VLOOKUP($C43,Plan!$C:$U,19,0),"-")</f>
        <v>Blue</v>
      </c>
      <c r="I43" s="68">
        <f>Plan!G41</f>
        <v>0</v>
      </c>
      <c r="J43" s="69"/>
      <c r="K43" s="70">
        <f t="shared" si="0"/>
        <v>0</v>
      </c>
      <c r="L43" s="68">
        <f>Plan!H41</f>
        <v>0</v>
      </c>
      <c r="M43" s="69"/>
      <c r="N43" s="70">
        <f t="shared" si="1"/>
        <v>0</v>
      </c>
      <c r="O43" s="68">
        <f>Plan!I41</f>
        <v>0</v>
      </c>
      <c r="P43" s="69"/>
      <c r="Q43" s="70">
        <f t="shared" si="2"/>
        <v>0</v>
      </c>
      <c r="R43" s="68">
        <f>Plan!J41</f>
        <v>0</v>
      </c>
      <c r="S43" s="69"/>
      <c r="T43" s="70">
        <f t="shared" si="3"/>
        <v>0</v>
      </c>
      <c r="U43" s="68">
        <f>Plan!K41</f>
        <v>0</v>
      </c>
      <c r="V43" s="69"/>
      <c r="W43" s="70">
        <f t="shared" si="4"/>
        <v>0</v>
      </c>
      <c r="X43" s="68">
        <f>Plan!L41</f>
        <v>85</v>
      </c>
      <c r="Y43" s="69"/>
      <c r="Z43" s="70">
        <f t="shared" si="5"/>
        <v>85</v>
      </c>
      <c r="AA43" s="68">
        <f>Plan!M41</f>
        <v>85</v>
      </c>
      <c r="AB43" s="69"/>
      <c r="AC43" s="70">
        <f t="shared" si="6"/>
        <v>170</v>
      </c>
      <c r="AD43" s="68">
        <f>Plan!N41</f>
        <v>0</v>
      </c>
      <c r="AE43" s="69"/>
      <c r="AF43" s="70">
        <f t="shared" si="7"/>
        <v>170</v>
      </c>
      <c r="AG43" s="68">
        <f>Plan!O41</f>
        <v>85</v>
      </c>
      <c r="AH43" s="69"/>
      <c r="AI43" s="70">
        <f t="shared" si="8"/>
        <v>255</v>
      </c>
      <c r="AJ43" s="68">
        <f>Plan!P41</f>
        <v>0</v>
      </c>
      <c r="AK43" s="69"/>
      <c r="AL43" s="70">
        <f t="shared" si="9"/>
        <v>255</v>
      </c>
      <c r="AM43" s="68">
        <f>Plan!Q41</f>
        <v>0</v>
      </c>
      <c r="AN43" s="69"/>
      <c r="AO43" s="70">
        <f t="shared" si="10"/>
        <v>255</v>
      </c>
      <c r="AP43" s="68">
        <f>Plan!R41</f>
        <v>0</v>
      </c>
      <c r="AQ43" s="69"/>
      <c r="AR43" s="70">
        <f t="shared" si="11"/>
        <v>255</v>
      </c>
      <c r="AS43" s="68">
        <f>Plan!S41</f>
        <v>255</v>
      </c>
      <c r="AT43" s="71">
        <f t="shared" si="12"/>
        <v>0</v>
      </c>
      <c r="AU43" s="72">
        <f t="shared" si="13"/>
        <v>255</v>
      </c>
    </row>
    <row r="44" spans="1:47" hidden="1" x14ac:dyDescent="0.2">
      <c r="A44" s="66" t="str">
        <f>Plan!A42</f>
        <v>K1PD01</v>
      </c>
      <c r="B44" s="66" t="str">
        <f>Plan!B42</f>
        <v>K1A027</v>
      </c>
      <c r="C44" s="66" t="str">
        <f>Plan!C42</f>
        <v>21010A030P</v>
      </c>
      <c r="D44" s="66" t="str">
        <f>Plan!D42</f>
        <v>WATER PUMP ASSY</v>
      </c>
      <c r="E44" s="66" t="str">
        <f>Plan!E42</f>
        <v>4N16(X81C)</v>
      </c>
      <c r="F44" s="67">
        <f>Plan!F42</f>
        <v>4</v>
      </c>
      <c r="G44" s="80" t="str">
        <f>IFERROR(VLOOKUP($C44,Plan!$C:$U,18,0),"-")</f>
        <v>Box 917</v>
      </c>
      <c r="H44" s="80" t="str">
        <f>IFERROR(VLOOKUP($C44,Plan!$C:$U,19,0),"-")</f>
        <v>Blue</v>
      </c>
      <c r="I44" s="68">
        <f>Plan!G42</f>
        <v>0</v>
      </c>
      <c r="J44" s="69"/>
      <c r="K44" s="70">
        <f t="shared" si="0"/>
        <v>0</v>
      </c>
      <c r="L44" s="68">
        <f>Plan!H42</f>
        <v>0</v>
      </c>
      <c r="M44" s="69"/>
      <c r="N44" s="70">
        <f t="shared" si="1"/>
        <v>0</v>
      </c>
      <c r="O44" s="68">
        <f>Plan!I42</f>
        <v>0</v>
      </c>
      <c r="P44" s="69"/>
      <c r="Q44" s="70">
        <f t="shared" si="2"/>
        <v>0</v>
      </c>
      <c r="R44" s="68">
        <f>Plan!J42</f>
        <v>0</v>
      </c>
      <c r="S44" s="69"/>
      <c r="T44" s="70">
        <f t="shared" si="3"/>
        <v>0</v>
      </c>
      <c r="U44" s="68">
        <f>Plan!K42</f>
        <v>0</v>
      </c>
      <c r="V44" s="69"/>
      <c r="W44" s="70">
        <f t="shared" si="4"/>
        <v>0</v>
      </c>
      <c r="X44" s="68">
        <f>Plan!L42</f>
        <v>0</v>
      </c>
      <c r="Y44" s="69"/>
      <c r="Z44" s="70">
        <f t="shared" si="5"/>
        <v>0</v>
      </c>
      <c r="AA44" s="68">
        <f>Plan!M42</f>
        <v>0</v>
      </c>
      <c r="AB44" s="69"/>
      <c r="AC44" s="70">
        <f t="shared" si="6"/>
        <v>0</v>
      </c>
      <c r="AD44" s="68">
        <f>Plan!N42</f>
        <v>0</v>
      </c>
      <c r="AE44" s="69"/>
      <c r="AF44" s="70">
        <f t="shared" si="7"/>
        <v>0</v>
      </c>
      <c r="AG44" s="68">
        <f>Plan!O42</f>
        <v>0</v>
      </c>
      <c r="AH44" s="69"/>
      <c r="AI44" s="70">
        <f t="shared" si="8"/>
        <v>0</v>
      </c>
      <c r="AJ44" s="68">
        <f>Plan!P42</f>
        <v>0</v>
      </c>
      <c r="AK44" s="69"/>
      <c r="AL44" s="70">
        <f t="shared" si="9"/>
        <v>0</v>
      </c>
      <c r="AM44" s="68">
        <f>Plan!Q42</f>
        <v>0</v>
      </c>
      <c r="AN44" s="69"/>
      <c r="AO44" s="70">
        <f t="shared" si="10"/>
        <v>0</v>
      </c>
      <c r="AP44" s="68">
        <f>Plan!R42</f>
        <v>0</v>
      </c>
      <c r="AQ44" s="69"/>
      <c r="AR44" s="70">
        <f t="shared" si="11"/>
        <v>0</v>
      </c>
      <c r="AS44" s="68">
        <f>Plan!S42</f>
        <v>0</v>
      </c>
      <c r="AT44" s="71">
        <f t="shared" si="12"/>
        <v>0</v>
      </c>
      <c r="AU44" s="72">
        <f t="shared" si="13"/>
        <v>0</v>
      </c>
    </row>
    <row r="45" spans="1:47" x14ac:dyDescent="0.2">
      <c r="A45" s="66" t="str">
        <f>Plan!A43</f>
        <v>K1PD01</v>
      </c>
      <c r="B45" s="66" t="str">
        <f>Plan!B43</f>
        <v>K1A027</v>
      </c>
      <c r="C45" s="66" t="str">
        <f>Plan!C43</f>
        <v>21010A070P</v>
      </c>
      <c r="D45" s="66" t="str">
        <f>Plan!D43</f>
        <v>WATER PUMP ASSY</v>
      </c>
      <c r="E45" s="66" t="str">
        <f>Plan!E43</f>
        <v>4N16(5F00/SHP)</v>
      </c>
      <c r="F45" s="67">
        <f>Plan!F43</f>
        <v>4</v>
      </c>
      <c r="G45" s="80" t="str">
        <f>IFERROR(VLOOKUP($C45,Plan!$C:$U,18,0),"-")</f>
        <v>Box 917</v>
      </c>
      <c r="H45" s="80" t="str">
        <f>IFERROR(VLOOKUP($C45,Plan!$C:$U,19,0),"-")</f>
        <v>Blue</v>
      </c>
      <c r="I45" s="68">
        <f>Plan!G43</f>
        <v>85</v>
      </c>
      <c r="J45" s="69"/>
      <c r="K45" s="70">
        <f t="shared" si="0"/>
        <v>85</v>
      </c>
      <c r="L45" s="68">
        <f>Plan!H43</f>
        <v>85.25</v>
      </c>
      <c r="M45" s="69"/>
      <c r="N45" s="70">
        <f t="shared" si="1"/>
        <v>170.25</v>
      </c>
      <c r="O45" s="68">
        <f>Plan!I43</f>
        <v>0</v>
      </c>
      <c r="P45" s="69"/>
      <c r="Q45" s="70">
        <f t="shared" si="2"/>
        <v>170.25</v>
      </c>
      <c r="R45" s="68">
        <f>Plan!J43</f>
        <v>0</v>
      </c>
      <c r="S45" s="69"/>
      <c r="T45" s="70">
        <f t="shared" si="3"/>
        <v>170.25</v>
      </c>
      <c r="U45" s="68">
        <f>Plan!K43</f>
        <v>0</v>
      </c>
      <c r="V45" s="69"/>
      <c r="W45" s="70">
        <f t="shared" si="4"/>
        <v>170.25</v>
      </c>
      <c r="X45" s="68">
        <f>Plan!L43</f>
        <v>0</v>
      </c>
      <c r="Y45" s="69"/>
      <c r="Z45" s="70">
        <f t="shared" si="5"/>
        <v>170.25</v>
      </c>
      <c r="AA45" s="68">
        <f>Plan!M43</f>
        <v>85</v>
      </c>
      <c r="AB45" s="69"/>
      <c r="AC45" s="70">
        <f t="shared" si="6"/>
        <v>255.25</v>
      </c>
      <c r="AD45" s="68">
        <f>Plan!N43</f>
        <v>85</v>
      </c>
      <c r="AE45" s="69"/>
      <c r="AF45" s="70">
        <f t="shared" si="7"/>
        <v>340.25</v>
      </c>
      <c r="AG45" s="68">
        <f>Plan!O43</f>
        <v>0</v>
      </c>
      <c r="AH45" s="69"/>
      <c r="AI45" s="70">
        <f t="shared" si="8"/>
        <v>340.25</v>
      </c>
      <c r="AJ45" s="68">
        <f>Plan!P43</f>
        <v>0</v>
      </c>
      <c r="AK45" s="69"/>
      <c r="AL45" s="70">
        <f t="shared" si="9"/>
        <v>340.25</v>
      </c>
      <c r="AM45" s="68">
        <f>Plan!Q43</f>
        <v>0</v>
      </c>
      <c r="AN45" s="69"/>
      <c r="AO45" s="70">
        <f t="shared" si="10"/>
        <v>340.25</v>
      </c>
      <c r="AP45" s="68">
        <f>Plan!R43</f>
        <v>0</v>
      </c>
      <c r="AQ45" s="69"/>
      <c r="AR45" s="70">
        <f t="shared" si="11"/>
        <v>340.25</v>
      </c>
      <c r="AS45" s="68">
        <f>Plan!S43</f>
        <v>340.25</v>
      </c>
      <c r="AT45" s="71">
        <f t="shared" si="12"/>
        <v>0</v>
      </c>
      <c r="AU45" s="72">
        <f t="shared" si="13"/>
        <v>340.25</v>
      </c>
    </row>
    <row r="46" spans="1:47" hidden="1" x14ac:dyDescent="0.2">
      <c r="A46" s="66" t="str">
        <f>Plan!A44</f>
        <v>K1PD01</v>
      </c>
      <c r="B46" s="66" t="str">
        <f>Plan!B44</f>
        <v>K1A028</v>
      </c>
      <c r="C46" s="66" t="str">
        <f>Plan!C44</f>
        <v>13501A210P</v>
      </c>
      <c r="D46" s="66" t="str">
        <f>Plan!D44</f>
        <v>CASE ASSY TIMING CHAIN</v>
      </c>
      <c r="E46" s="66" t="str">
        <f>Plan!E44</f>
        <v>4N16(5F00/NP)</v>
      </c>
      <c r="F46" s="67">
        <f>Plan!F44</f>
        <v>2</v>
      </c>
      <c r="G46" s="80" t="str">
        <f>IFERROR(VLOOKUP($C46,Plan!$C:$U,18,0),"-")</f>
        <v>Corrugated Plastic Box</v>
      </c>
      <c r="H46" s="80" t="str">
        <f>IFERROR(VLOOKUP($C46,Plan!$C:$U,19,0),"-")</f>
        <v>Gray</v>
      </c>
      <c r="I46" s="68">
        <f>Plan!G44</f>
        <v>0</v>
      </c>
      <c r="J46" s="69"/>
      <c r="K46" s="70">
        <f t="shared" si="0"/>
        <v>0</v>
      </c>
      <c r="L46" s="68">
        <f>Plan!H44</f>
        <v>170</v>
      </c>
      <c r="M46" s="69"/>
      <c r="N46" s="70">
        <f t="shared" si="1"/>
        <v>170</v>
      </c>
      <c r="O46" s="68">
        <f>Plan!I44</f>
        <v>0</v>
      </c>
      <c r="P46" s="69"/>
      <c r="Q46" s="70">
        <f t="shared" si="2"/>
        <v>170</v>
      </c>
      <c r="R46" s="68">
        <f>Plan!J44</f>
        <v>0</v>
      </c>
      <c r="S46" s="69"/>
      <c r="T46" s="70">
        <f t="shared" si="3"/>
        <v>170</v>
      </c>
      <c r="U46" s="68">
        <f>Plan!K44</f>
        <v>0</v>
      </c>
      <c r="V46" s="69"/>
      <c r="W46" s="70">
        <f t="shared" si="4"/>
        <v>170</v>
      </c>
      <c r="X46" s="68">
        <f>Plan!L44</f>
        <v>170.5</v>
      </c>
      <c r="Y46" s="69"/>
      <c r="Z46" s="70">
        <f t="shared" si="5"/>
        <v>340.5</v>
      </c>
      <c r="AA46" s="68">
        <f>Plan!M44</f>
        <v>0</v>
      </c>
      <c r="AB46" s="69"/>
      <c r="AC46" s="70">
        <f t="shared" si="6"/>
        <v>340.5</v>
      </c>
      <c r="AD46" s="68">
        <f>Plan!N44</f>
        <v>170</v>
      </c>
      <c r="AE46" s="69"/>
      <c r="AF46" s="70">
        <f t="shared" si="7"/>
        <v>510.5</v>
      </c>
      <c r="AG46" s="68">
        <f>Plan!O44</f>
        <v>170</v>
      </c>
      <c r="AH46" s="69"/>
      <c r="AI46" s="70">
        <f t="shared" si="8"/>
        <v>680.5</v>
      </c>
      <c r="AJ46" s="68">
        <f>Plan!P44</f>
        <v>0</v>
      </c>
      <c r="AK46" s="69"/>
      <c r="AL46" s="70">
        <f t="shared" si="9"/>
        <v>680.5</v>
      </c>
      <c r="AM46" s="68">
        <f>Plan!Q44</f>
        <v>0</v>
      </c>
      <c r="AN46" s="69"/>
      <c r="AO46" s="70">
        <f t="shared" si="10"/>
        <v>680.5</v>
      </c>
      <c r="AP46" s="68">
        <f>Plan!R44</f>
        <v>170</v>
      </c>
      <c r="AQ46" s="69"/>
      <c r="AR46" s="70">
        <f t="shared" si="11"/>
        <v>850.5</v>
      </c>
      <c r="AS46" s="68">
        <f>Plan!S44</f>
        <v>850.5</v>
      </c>
      <c r="AT46" s="71">
        <f t="shared" si="12"/>
        <v>0</v>
      </c>
      <c r="AU46" s="72">
        <f t="shared" si="13"/>
        <v>850.5</v>
      </c>
    </row>
    <row r="47" spans="1:47" x14ac:dyDescent="0.2">
      <c r="A47" s="66" t="str">
        <f>Plan!A45</f>
        <v>K1PD01</v>
      </c>
      <c r="B47" s="66" t="str">
        <f>Plan!B45</f>
        <v>K1A028</v>
      </c>
      <c r="C47" s="66" t="str">
        <f>Plan!C45</f>
        <v>13501A270P</v>
      </c>
      <c r="D47" s="66" t="str">
        <f>Plan!D45</f>
        <v>CASE ASSY TIMING CHAIN</v>
      </c>
      <c r="E47" s="66" t="str">
        <f>Plan!E45</f>
        <v>4N16(5F00/SHP)</v>
      </c>
      <c r="F47" s="67">
        <f>Plan!F45</f>
        <v>2</v>
      </c>
      <c r="G47" s="80" t="str">
        <f>IFERROR(VLOOKUP($C47,Plan!$C:$U,18,0),"-")</f>
        <v>Corrugated Plastic Box</v>
      </c>
      <c r="H47" s="80" t="str">
        <f>IFERROR(VLOOKUP($C47,Plan!$C:$U,19,0),"-")</f>
        <v>Gray</v>
      </c>
      <c r="I47" s="68">
        <f>Plan!G45</f>
        <v>118</v>
      </c>
      <c r="J47" s="69"/>
      <c r="K47" s="70">
        <f t="shared" si="0"/>
        <v>118</v>
      </c>
      <c r="L47" s="68">
        <f>Plan!H45</f>
        <v>0</v>
      </c>
      <c r="M47" s="69"/>
      <c r="N47" s="70">
        <f t="shared" si="1"/>
        <v>118</v>
      </c>
      <c r="O47" s="68">
        <f>Plan!I45</f>
        <v>0</v>
      </c>
      <c r="P47" s="69"/>
      <c r="Q47" s="70">
        <f t="shared" si="2"/>
        <v>118</v>
      </c>
      <c r="R47" s="68">
        <f>Plan!J45</f>
        <v>0</v>
      </c>
      <c r="S47" s="69"/>
      <c r="T47" s="70">
        <f t="shared" si="3"/>
        <v>118</v>
      </c>
      <c r="U47" s="68">
        <f>Plan!K45</f>
        <v>118</v>
      </c>
      <c r="V47" s="69"/>
      <c r="W47" s="70">
        <f t="shared" si="4"/>
        <v>236</v>
      </c>
      <c r="X47" s="68">
        <f>Plan!L45</f>
        <v>118</v>
      </c>
      <c r="Y47" s="69"/>
      <c r="Z47" s="70">
        <f t="shared" si="5"/>
        <v>354</v>
      </c>
      <c r="AA47" s="68">
        <f>Plan!M45</f>
        <v>118</v>
      </c>
      <c r="AB47" s="69"/>
      <c r="AC47" s="70">
        <f t="shared" si="6"/>
        <v>472</v>
      </c>
      <c r="AD47" s="68">
        <f>Plan!N45</f>
        <v>118.5</v>
      </c>
      <c r="AE47" s="69"/>
      <c r="AF47" s="70">
        <f t="shared" si="7"/>
        <v>590.5</v>
      </c>
      <c r="AG47" s="68">
        <f>Plan!O45</f>
        <v>118</v>
      </c>
      <c r="AH47" s="69"/>
      <c r="AI47" s="70">
        <f t="shared" si="8"/>
        <v>708.5</v>
      </c>
      <c r="AJ47" s="68">
        <f>Plan!P45</f>
        <v>0</v>
      </c>
      <c r="AK47" s="69"/>
      <c r="AL47" s="70">
        <f t="shared" si="9"/>
        <v>708.5</v>
      </c>
      <c r="AM47" s="68">
        <f>Plan!Q45</f>
        <v>0</v>
      </c>
      <c r="AN47" s="69"/>
      <c r="AO47" s="70">
        <f t="shared" si="10"/>
        <v>708.5</v>
      </c>
      <c r="AP47" s="68">
        <f>Plan!R45</f>
        <v>118</v>
      </c>
      <c r="AQ47" s="69"/>
      <c r="AR47" s="70">
        <f t="shared" si="11"/>
        <v>826.5</v>
      </c>
      <c r="AS47" s="68">
        <f>Plan!S45</f>
        <v>826.5</v>
      </c>
      <c r="AT47" s="71">
        <f t="shared" si="12"/>
        <v>0</v>
      </c>
      <c r="AU47" s="72">
        <f t="shared" si="13"/>
        <v>826.5</v>
      </c>
    </row>
    <row r="48" spans="1:47" hidden="1" x14ac:dyDescent="0.2">
      <c r="A48" s="66" t="str">
        <f>Plan!A46</f>
        <v>K1PD01</v>
      </c>
      <c r="B48" s="66" t="str">
        <f>Plan!B46</f>
        <v>K1A028</v>
      </c>
      <c r="C48" s="66" t="str">
        <f>Plan!C46</f>
        <v>13501A280P</v>
      </c>
      <c r="D48" s="66" t="str">
        <f>Plan!D46</f>
        <v>CASE ASSY TIMING CHAIN</v>
      </c>
      <c r="E48" s="66" t="str">
        <f>Plan!E46</f>
        <v>4N16(5F00/HP)</v>
      </c>
      <c r="F48" s="67">
        <f>Plan!F46</f>
        <v>2</v>
      </c>
      <c r="G48" s="80" t="str">
        <f>IFERROR(VLOOKUP($C48,Plan!$C:$U,18,0),"-")</f>
        <v>Corrugated Plastic Box</v>
      </c>
      <c r="H48" s="80" t="str">
        <f>IFERROR(VLOOKUP($C48,Plan!$C:$U,19,0),"-")</f>
        <v>Gray</v>
      </c>
      <c r="I48" s="68">
        <f>Plan!G46</f>
        <v>0</v>
      </c>
      <c r="J48" s="69"/>
      <c r="K48" s="70">
        <f t="shared" si="0"/>
        <v>0</v>
      </c>
      <c r="L48" s="68">
        <f>Plan!H46</f>
        <v>0</v>
      </c>
      <c r="M48" s="69"/>
      <c r="N48" s="70">
        <f t="shared" si="1"/>
        <v>0</v>
      </c>
      <c r="O48" s="68">
        <f>Plan!I46</f>
        <v>0</v>
      </c>
      <c r="P48" s="69"/>
      <c r="Q48" s="70">
        <f t="shared" si="2"/>
        <v>0</v>
      </c>
      <c r="R48" s="68">
        <f>Plan!J46</f>
        <v>0</v>
      </c>
      <c r="S48" s="69"/>
      <c r="T48" s="70">
        <f t="shared" si="3"/>
        <v>0</v>
      </c>
      <c r="U48" s="68">
        <f>Plan!K46</f>
        <v>118</v>
      </c>
      <c r="V48" s="69"/>
      <c r="W48" s="70">
        <f t="shared" si="4"/>
        <v>118</v>
      </c>
      <c r="X48" s="68">
        <f>Plan!L46</f>
        <v>0</v>
      </c>
      <c r="Y48" s="69"/>
      <c r="Z48" s="70">
        <f t="shared" si="5"/>
        <v>118</v>
      </c>
      <c r="AA48" s="68">
        <f>Plan!M46</f>
        <v>118</v>
      </c>
      <c r="AB48" s="69"/>
      <c r="AC48" s="70">
        <f t="shared" si="6"/>
        <v>236</v>
      </c>
      <c r="AD48" s="68">
        <f>Plan!N46</f>
        <v>0</v>
      </c>
      <c r="AE48" s="69"/>
      <c r="AF48" s="70">
        <f t="shared" si="7"/>
        <v>236</v>
      </c>
      <c r="AG48" s="68">
        <f>Plan!O46</f>
        <v>0</v>
      </c>
      <c r="AH48" s="69"/>
      <c r="AI48" s="70">
        <f t="shared" si="8"/>
        <v>236</v>
      </c>
      <c r="AJ48" s="68">
        <f>Plan!P46</f>
        <v>0</v>
      </c>
      <c r="AK48" s="69"/>
      <c r="AL48" s="70">
        <f t="shared" si="9"/>
        <v>236</v>
      </c>
      <c r="AM48" s="68">
        <f>Plan!Q46</f>
        <v>0</v>
      </c>
      <c r="AN48" s="69"/>
      <c r="AO48" s="70">
        <f t="shared" si="10"/>
        <v>236</v>
      </c>
      <c r="AP48" s="68">
        <f>Plan!R46</f>
        <v>0</v>
      </c>
      <c r="AQ48" s="69"/>
      <c r="AR48" s="70">
        <f t="shared" si="11"/>
        <v>236</v>
      </c>
      <c r="AS48" s="68">
        <f>Plan!S46</f>
        <v>236</v>
      </c>
      <c r="AT48" s="71">
        <f t="shared" si="12"/>
        <v>0</v>
      </c>
      <c r="AU48" s="72">
        <f t="shared" si="13"/>
        <v>236</v>
      </c>
    </row>
    <row r="49" spans="1:47" x14ac:dyDescent="0.2">
      <c r="A49" s="66" t="str">
        <f>Plan!A47</f>
        <v>K1PD01</v>
      </c>
      <c r="B49" s="66" t="str">
        <f>Plan!B47</f>
        <v>K1A028</v>
      </c>
      <c r="C49" s="66" t="str">
        <f>Plan!C47</f>
        <v>13501A300P</v>
      </c>
      <c r="D49" s="66" t="str">
        <f>Plan!D47</f>
        <v>CASE ASSY TIMING CHAIN</v>
      </c>
      <c r="E49" s="66" t="str">
        <f>Plan!E47</f>
        <v>4N16(X81C)</v>
      </c>
      <c r="F49" s="67">
        <f>Plan!F47</f>
        <v>2</v>
      </c>
      <c r="G49" s="80" t="str">
        <f>IFERROR(VLOOKUP($C49,Plan!$C:$U,18,0),"-")</f>
        <v>Corrugated Plastic Box</v>
      </c>
      <c r="H49" s="80" t="str">
        <f>IFERROR(VLOOKUP($C49,Plan!$C:$U,19,0),"-")</f>
        <v>Gray</v>
      </c>
      <c r="I49" s="68">
        <f>Plan!G47</f>
        <v>118</v>
      </c>
      <c r="J49" s="69"/>
      <c r="K49" s="70">
        <f t="shared" si="0"/>
        <v>118</v>
      </c>
      <c r="L49" s="68">
        <f>Plan!H47</f>
        <v>0</v>
      </c>
      <c r="M49" s="69"/>
      <c r="N49" s="70">
        <f t="shared" si="1"/>
        <v>118</v>
      </c>
      <c r="O49" s="68">
        <f>Plan!I47</f>
        <v>0</v>
      </c>
      <c r="P49" s="69"/>
      <c r="Q49" s="70">
        <f t="shared" si="2"/>
        <v>118</v>
      </c>
      <c r="R49" s="68">
        <f>Plan!J47</f>
        <v>0</v>
      </c>
      <c r="S49" s="69"/>
      <c r="T49" s="70">
        <f t="shared" si="3"/>
        <v>118</v>
      </c>
      <c r="U49" s="68">
        <f>Plan!K47</f>
        <v>0</v>
      </c>
      <c r="V49" s="69"/>
      <c r="W49" s="70">
        <f t="shared" si="4"/>
        <v>118</v>
      </c>
      <c r="X49" s="68">
        <f>Plan!L47</f>
        <v>0</v>
      </c>
      <c r="Y49" s="69"/>
      <c r="Z49" s="70">
        <f t="shared" si="5"/>
        <v>118</v>
      </c>
      <c r="AA49" s="68">
        <f>Plan!M47</f>
        <v>0</v>
      </c>
      <c r="AB49" s="69"/>
      <c r="AC49" s="70">
        <f t="shared" si="6"/>
        <v>118</v>
      </c>
      <c r="AD49" s="68">
        <f>Plan!N47</f>
        <v>0</v>
      </c>
      <c r="AE49" s="69"/>
      <c r="AF49" s="70">
        <f t="shared" si="7"/>
        <v>118</v>
      </c>
      <c r="AG49" s="68">
        <f>Plan!O47</f>
        <v>0</v>
      </c>
      <c r="AH49" s="69"/>
      <c r="AI49" s="70">
        <f t="shared" si="8"/>
        <v>118</v>
      </c>
      <c r="AJ49" s="68">
        <f>Plan!P47</f>
        <v>0</v>
      </c>
      <c r="AK49" s="69"/>
      <c r="AL49" s="70">
        <f t="shared" si="9"/>
        <v>118</v>
      </c>
      <c r="AM49" s="68">
        <f>Plan!Q47</f>
        <v>0</v>
      </c>
      <c r="AN49" s="69"/>
      <c r="AO49" s="70">
        <f t="shared" si="10"/>
        <v>118</v>
      </c>
      <c r="AP49" s="68">
        <f>Plan!R47</f>
        <v>0</v>
      </c>
      <c r="AQ49" s="69"/>
      <c r="AR49" s="70">
        <f t="shared" si="11"/>
        <v>118</v>
      </c>
      <c r="AS49" s="68">
        <f>Plan!S47</f>
        <v>118</v>
      </c>
      <c r="AT49" s="71">
        <f t="shared" si="12"/>
        <v>0</v>
      </c>
      <c r="AU49" s="72">
        <f t="shared" si="13"/>
        <v>118</v>
      </c>
    </row>
    <row r="50" spans="1:47" hidden="1" x14ac:dyDescent="0.2">
      <c r="A50" s="66" t="str">
        <f>Plan!A48</f>
        <v>K1PD01</v>
      </c>
      <c r="B50" s="66" t="str">
        <f>Plan!B48</f>
        <v>K1A028</v>
      </c>
      <c r="C50" s="66" t="str">
        <f>Plan!C48</f>
        <v>13501A400P</v>
      </c>
      <c r="D50" s="66" t="str">
        <f>Plan!D48</f>
        <v>CASE ASSY TIMING CHAIN</v>
      </c>
      <c r="E50" s="66" t="str">
        <f>Plan!E48</f>
        <v>4N16(5K00)</v>
      </c>
      <c r="F50" s="67">
        <f>Plan!F48</f>
        <v>2</v>
      </c>
      <c r="G50" s="80" t="str">
        <f>IFERROR(VLOOKUP($C50,Plan!$C:$U,18,0),"-")</f>
        <v>-</v>
      </c>
      <c r="H50" s="80" t="str">
        <f>IFERROR(VLOOKUP($C50,Plan!$C:$U,19,0),"-")</f>
        <v>-</v>
      </c>
      <c r="I50" s="68">
        <f>Plan!G48</f>
        <v>0</v>
      </c>
      <c r="J50" s="69"/>
      <c r="K50" s="70">
        <f t="shared" si="0"/>
        <v>0</v>
      </c>
      <c r="L50" s="68">
        <f>Plan!H48</f>
        <v>0</v>
      </c>
      <c r="M50" s="69"/>
      <c r="N50" s="70">
        <f t="shared" si="1"/>
        <v>0</v>
      </c>
      <c r="O50" s="68">
        <f>Plan!I48</f>
        <v>0</v>
      </c>
      <c r="P50" s="69"/>
      <c r="Q50" s="70">
        <f t="shared" si="2"/>
        <v>0</v>
      </c>
      <c r="R50" s="68">
        <f>Plan!J48</f>
        <v>0</v>
      </c>
      <c r="S50" s="69"/>
      <c r="T50" s="70">
        <f t="shared" si="3"/>
        <v>0</v>
      </c>
      <c r="U50" s="68">
        <f>Plan!K48</f>
        <v>0</v>
      </c>
      <c r="V50" s="69"/>
      <c r="W50" s="70">
        <f t="shared" si="4"/>
        <v>0</v>
      </c>
      <c r="X50" s="68">
        <f>Plan!L48</f>
        <v>0</v>
      </c>
      <c r="Y50" s="69"/>
      <c r="Z50" s="70">
        <f t="shared" si="5"/>
        <v>0</v>
      </c>
      <c r="AA50" s="68">
        <f>Plan!M48</f>
        <v>0</v>
      </c>
      <c r="AB50" s="69"/>
      <c r="AC50" s="70">
        <f t="shared" si="6"/>
        <v>0</v>
      </c>
      <c r="AD50" s="68">
        <f>Plan!N48</f>
        <v>0</v>
      </c>
      <c r="AE50" s="69"/>
      <c r="AF50" s="70">
        <f t="shared" si="7"/>
        <v>0</v>
      </c>
      <c r="AG50" s="68">
        <f>Plan!O48</f>
        <v>0</v>
      </c>
      <c r="AH50" s="69"/>
      <c r="AI50" s="70">
        <f t="shared" si="8"/>
        <v>0</v>
      </c>
      <c r="AJ50" s="68">
        <f>Plan!P48</f>
        <v>0</v>
      </c>
      <c r="AK50" s="69"/>
      <c r="AL50" s="70">
        <f t="shared" si="9"/>
        <v>0</v>
      </c>
      <c r="AM50" s="68">
        <f>Plan!Q48</f>
        <v>0</v>
      </c>
      <c r="AN50" s="69"/>
      <c r="AO50" s="70">
        <f t="shared" si="10"/>
        <v>0</v>
      </c>
      <c r="AP50" s="68">
        <f>Plan!R48</f>
        <v>0</v>
      </c>
      <c r="AQ50" s="69"/>
      <c r="AR50" s="70">
        <f t="shared" si="11"/>
        <v>0</v>
      </c>
      <c r="AS50" s="68">
        <f>Plan!S48</f>
        <v>0</v>
      </c>
      <c r="AT50" s="71">
        <f t="shared" si="12"/>
        <v>0</v>
      </c>
      <c r="AU50" s="72">
        <f t="shared" si="13"/>
        <v>0</v>
      </c>
    </row>
    <row r="51" spans="1:47" x14ac:dyDescent="0.2">
      <c r="A51" s="66" t="str">
        <f>Plan!A49</f>
        <v>K1PD01</v>
      </c>
      <c r="B51" s="66" t="str">
        <f>Plan!B49</f>
        <v>K1A030</v>
      </c>
      <c r="C51" s="66" t="str">
        <f>Plan!C49</f>
        <v>755184-4481</v>
      </c>
      <c r="D51" s="66" t="str">
        <f>Plan!D49</f>
        <v>OIL PUMP ASSY</v>
      </c>
      <c r="E51" s="66" t="str">
        <f>Plan!E49</f>
        <v>ES30</v>
      </c>
      <c r="F51" s="67">
        <f>Plan!F49</f>
        <v>5</v>
      </c>
      <c r="G51" s="80" t="str">
        <f>IFERROR(VLOOKUP($C51,Plan!$C:$U,18,0),"-")</f>
        <v>Box IS-12</v>
      </c>
      <c r="H51" s="80" t="str">
        <f>IFERROR(VLOOKUP($C51,Plan!$C:$U,19,0),"-")</f>
        <v>Gray</v>
      </c>
      <c r="I51" s="68">
        <f>Plan!G49</f>
        <v>100</v>
      </c>
      <c r="J51" s="69"/>
      <c r="K51" s="70">
        <f t="shared" si="0"/>
        <v>100</v>
      </c>
      <c r="L51" s="68">
        <f>Plan!H49</f>
        <v>0</v>
      </c>
      <c r="M51" s="69"/>
      <c r="N51" s="70">
        <f t="shared" si="1"/>
        <v>100</v>
      </c>
      <c r="O51" s="68">
        <f>Plan!I49</f>
        <v>0</v>
      </c>
      <c r="P51" s="69"/>
      <c r="Q51" s="70">
        <f t="shared" si="2"/>
        <v>100</v>
      </c>
      <c r="R51" s="68">
        <f>Plan!J49</f>
        <v>0</v>
      </c>
      <c r="S51" s="69"/>
      <c r="T51" s="70">
        <f t="shared" si="3"/>
        <v>100</v>
      </c>
      <c r="U51" s="68">
        <f>Plan!K49</f>
        <v>100.2</v>
      </c>
      <c r="V51" s="69"/>
      <c r="W51" s="70">
        <f t="shared" si="4"/>
        <v>200.2</v>
      </c>
      <c r="X51" s="68">
        <f>Plan!L49</f>
        <v>100</v>
      </c>
      <c r="Y51" s="69"/>
      <c r="Z51" s="70">
        <f t="shared" si="5"/>
        <v>300.2</v>
      </c>
      <c r="AA51" s="68">
        <f>Plan!M49</f>
        <v>0</v>
      </c>
      <c r="AB51" s="69"/>
      <c r="AC51" s="70">
        <f t="shared" si="6"/>
        <v>300.2</v>
      </c>
      <c r="AD51" s="68">
        <f>Plan!N49</f>
        <v>100</v>
      </c>
      <c r="AE51" s="69"/>
      <c r="AF51" s="70">
        <f t="shared" si="7"/>
        <v>400.2</v>
      </c>
      <c r="AG51" s="68">
        <f>Plan!O49</f>
        <v>0</v>
      </c>
      <c r="AH51" s="69"/>
      <c r="AI51" s="70">
        <f t="shared" si="8"/>
        <v>400.2</v>
      </c>
      <c r="AJ51" s="68">
        <f>Plan!P49</f>
        <v>0</v>
      </c>
      <c r="AK51" s="69"/>
      <c r="AL51" s="70">
        <f t="shared" si="9"/>
        <v>400.2</v>
      </c>
      <c r="AM51" s="68">
        <f>Plan!Q49</f>
        <v>0</v>
      </c>
      <c r="AN51" s="69"/>
      <c r="AO51" s="70">
        <f t="shared" si="10"/>
        <v>400.2</v>
      </c>
      <c r="AP51" s="68">
        <f>Plan!R49</f>
        <v>100</v>
      </c>
      <c r="AQ51" s="69"/>
      <c r="AR51" s="70">
        <f t="shared" si="11"/>
        <v>500.2</v>
      </c>
      <c r="AS51" s="68">
        <f>Plan!S49</f>
        <v>500.2</v>
      </c>
      <c r="AT51" s="71">
        <f t="shared" si="12"/>
        <v>0</v>
      </c>
      <c r="AU51" s="72">
        <f t="shared" si="13"/>
        <v>500.2</v>
      </c>
    </row>
    <row r="52" spans="1:47" hidden="1" x14ac:dyDescent="0.2">
      <c r="A52" s="66" t="str">
        <f>Plan!A50</f>
        <v>K1PD01</v>
      </c>
      <c r="B52" s="66" t="str">
        <f>Plan!B50</f>
        <v>K1A030</v>
      </c>
      <c r="C52" s="66" t="str">
        <f>Plan!C50</f>
        <v>755273-1130</v>
      </c>
      <c r="D52" s="66" t="str">
        <f>Plan!D50</f>
        <v>OIL PUMP ASSY</v>
      </c>
      <c r="E52" s="66" t="str">
        <f>Plan!E50</f>
        <v>ES37</v>
      </c>
      <c r="F52" s="67">
        <f>Plan!F50</f>
        <v>5</v>
      </c>
      <c r="G52" s="80" t="str">
        <f>IFERROR(VLOOKUP($C52,Plan!$C:$U,18,0),"-")</f>
        <v>-</v>
      </c>
      <c r="H52" s="80" t="str">
        <f>IFERROR(VLOOKUP($C52,Plan!$C:$U,19,0),"-")</f>
        <v>-</v>
      </c>
      <c r="I52" s="68">
        <f>Plan!G50</f>
        <v>0</v>
      </c>
      <c r="J52" s="69"/>
      <c r="K52" s="70">
        <f t="shared" si="0"/>
        <v>0</v>
      </c>
      <c r="L52" s="68">
        <f>Plan!H50</f>
        <v>0</v>
      </c>
      <c r="M52" s="69"/>
      <c r="N52" s="70">
        <f t="shared" si="1"/>
        <v>0</v>
      </c>
      <c r="O52" s="68">
        <f>Plan!I50</f>
        <v>0</v>
      </c>
      <c r="P52" s="69"/>
      <c r="Q52" s="70">
        <f t="shared" si="2"/>
        <v>0</v>
      </c>
      <c r="R52" s="68">
        <f>Plan!J50</f>
        <v>0</v>
      </c>
      <c r="S52" s="69"/>
      <c r="T52" s="70">
        <f t="shared" si="3"/>
        <v>0</v>
      </c>
      <c r="U52" s="68">
        <f>Plan!K50</f>
        <v>0</v>
      </c>
      <c r="V52" s="69"/>
      <c r="W52" s="70">
        <f t="shared" si="4"/>
        <v>0</v>
      </c>
      <c r="X52" s="68">
        <f>Plan!L50</f>
        <v>0</v>
      </c>
      <c r="Y52" s="69"/>
      <c r="Z52" s="70">
        <f t="shared" si="5"/>
        <v>0</v>
      </c>
      <c r="AA52" s="68">
        <f>Plan!M50</f>
        <v>0</v>
      </c>
      <c r="AB52" s="69"/>
      <c r="AC52" s="70">
        <f t="shared" si="6"/>
        <v>0</v>
      </c>
      <c r="AD52" s="68">
        <f>Plan!N50</f>
        <v>0</v>
      </c>
      <c r="AE52" s="69"/>
      <c r="AF52" s="70">
        <f t="shared" si="7"/>
        <v>0</v>
      </c>
      <c r="AG52" s="68">
        <f>Plan!O50</f>
        <v>0</v>
      </c>
      <c r="AH52" s="69"/>
      <c r="AI52" s="70">
        <f t="shared" si="8"/>
        <v>0</v>
      </c>
      <c r="AJ52" s="68">
        <f>Plan!P50</f>
        <v>0</v>
      </c>
      <c r="AK52" s="69"/>
      <c r="AL52" s="70">
        <f t="shared" si="9"/>
        <v>0</v>
      </c>
      <c r="AM52" s="68">
        <f>Plan!Q50</f>
        <v>0</v>
      </c>
      <c r="AN52" s="69"/>
      <c r="AO52" s="70">
        <f t="shared" si="10"/>
        <v>0</v>
      </c>
      <c r="AP52" s="68">
        <f>Plan!R50</f>
        <v>0</v>
      </c>
      <c r="AQ52" s="69"/>
      <c r="AR52" s="70">
        <f t="shared" si="11"/>
        <v>0</v>
      </c>
      <c r="AS52" s="68">
        <f>Plan!S50</f>
        <v>0</v>
      </c>
      <c r="AT52" s="71">
        <f t="shared" si="12"/>
        <v>0</v>
      </c>
      <c r="AU52" s="72">
        <f t="shared" si="13"/>
        <v>0</v>
      </c>
    </row>
    <row r="53" spans="1:47" x14ac:dyDescent="0.2">
      <c r="A53" s="61"/>
      <c r="B53" s="61"/>
      <c r="C53" s="61"/>
      <c r="D53" s="61"/>
      <c r="E53" s="61"/>
      <c r="F53" s="73"/>
      <c r="G53" s="81"/>
      <c r="H53" s="81"/>
      <c r="I53" s="74">
        <f t="shared" ref="I53:AU53" si="14">SUM(I5:I52)</f>
        <v>1061.25</v>
      </c>
      <c r="J53" s="75">
        <f t="shared" si="14"/>
        <v>0</v>
      </c>
      <c r="K53" s="76">
        <f t="shared" si="14"/>
        <v>1061.25</v>
      </c>
      <c r="L53" s="74">
        <f t="shared" si="14"/>
        <v>727.25</v>
      </c>
      <c r="M53" s="75">
        <f t="shared" si="14"/>
        <v>0</v>
      </c>
      <c r="N53" s="76">
        <f t="shared" si="14"/>
        <v>1788.5</v>
      </c>
      <c r="O53" s="74">
        <f t="shared" si="14"/>
        <v>0</v>
      </c>
      <c r="P53" s="75">
        <f t="shared" si="14"/>
        <v>0</v>
      </c>
      <c r="Q53" s="76">
        <f t="shared" si="14"/>
        <v>1788.5</v>
      </c>
      <c r="R53" s="74">
        <f t="shared" si="14"/>
        <v>0</v>
      </c>
      <c r="S53" s="75">
        <f t="shared" si="14"/>
        <v>0</v>
      </c>
      <c r="T53" s="76">
        <f t="shared" si="14"/>
        <v>1788.5</v>
      </c>
      <c r="U53" s="74">
        <f t="shared" si="14"/>
        <v>1197</v>
      </c>
      <c r="V53" s="75">
        <f t="shared" si="14"/>
        <v>0</v>
      </c>
      <c r="W53" s="76">
        <f t="shared" si="14"/>
        <v>2985.5</v>
      </c>
      <c r="X53" s="74">
        <f t="shared" si="14"/>
        <v>931.5</v>
      </c>
      <c r="Y53" s="75">
        <f t="shared" si="14"/>
        <v>0</v>
      </c>
      <c r="Z53" s="76">
        <f t="shared" si="14"/>
        <v>3917</v>
      </c>
      <c r="AA53" s="74">
        <f t="shared" si="14"/>
        <v>938.2</v>
      </c>
      <c r="AB53" s="75">
        <f t="shared" si="14"/>
        <v>0</v>
      </c>
      <c r="AC53" s="76">
        <f t="shared" si="14"/>
        <v>4855.2</v>
      </c>
      <c r="AD53" s="74">
        <f t="shared" si="14"/>
        <v>1261.5</v>
      </c>
      <c r="AE53" s="75">
        <f t="shared" si="14"/>
        <v>0</v>
      </c>
      <c r="AF53" s="76">
        <f t="shared" si="14"/>
        <v>6116.7</v>
      </c>
      <c r="AG53" s="74">
        <f t="shared" si="14"/>
        <v>805</v>
      </c>
      <c r="AH53" s="75">
        <f t="shared" si="14"/>
        <v>0</v>
      </c>
      <c r="AI53" s="76">
        <f t="shared" si="14"/>
        <v>6921.7</v>
      </c>
      <c r="AJ53" s="74">
        <f t="shared" si="14"/>
        <v>0</v>
      </c>
      <c r="AK53" s="75">
        <f t="shared" si="14"/>
        <v>0</v>
      </c>
      <c r="AL53" s="76">
        <f t="shared" si="14"/>
        <v>6921.7</v>
      </c>
      <c r="AM53" s="74">
        <f t="shared" si="14"/>
        <v>0</v>
      </c>
      <c r="AN53" s="75">
        <f t="shared" si="14"/>
        <v>0</v>
      </c>
      <c r="AO53" s="76">
        <f t="shared" si="14"/>
        <v>6921.7</v>
      </c>
      <c r="AP53" s="74">
        <f t="shared" si="14"/>
        <v>1002</v>
      </c>
      <c r="AQ53" s="75">
        <f t="shared" si="14"/>
        <v>0</v>
      </c>
      <c r="AR53" s="76">
        <f t="shared" si="14"/>
        <v>7923.7</v>
      </c>
      <c r="AS53" s="74">
        <f t="shared" si="14"/>
        <v>7923.7</v>
      </c>
      <c r="AT53" s="75">
        <f t="shared" si="14"/>
        <v>0</v>
      </c>
      <c r="AU53" s="77">
        <f t="shared" si="14"/>
        <v>7923.7</v>
      </c>
    </row>
  </sheetData>
  <autoFilter ref="A2:AU53" xr:uid="{9AD40289-FB2A-4D8C-AEEA-33E6700A24C6}">
    <filterColumn colId="8">
      <filters>
        <filter val="100."/>
        <filter val="1061.25"/>
        <filter val="118."/>
        <filter val="140."/>
        <filter val="146."/>
        <filter val="16."/>
        <filter val="20th"/>
        <filter val="32."/>
        <filter val="40."/>
        <filter val="52.25"/>
        <filter val="60."/>
        <filter val="69."/>
        <filter val="85."/>
        <filter val="Plan"/>
      </filters>
    </filterColumn>
  </autoFilter>
  <mergeCells count="14">
    <mergeCell ref="AP3:AR3"/>
    <mergeCell ref="AS3:AU3"/>
    <mergeCell ref="X3:Z3"/>
    <mergeCell ref="AA3:AC3"/>
    <mergeCell ref="AD3:AF3"/>
    <mergeCell ref="AG3:AI3"/>
    <mergeCell ref="AJ3:AL3"/>
    <mergeCell ref="AM3:AO3"/>
    <mergeCell ref="U3:W3"/>
    <mergeCell ref="A3:H3"/>
    <mergeCell ref="I3:K3"/>
    <mergeCell ref="L3:N3"/>
    <mergeCell ref="O3:Q3"/>
    <mergeCell ref="R3:T3"/>
  </mergeCells>
  <conditionalFormatting sqref="J5:J52">
    <cfRule type="expression" dxfId="23" priority="1">
      <formula>AND(I5&gt;0,J5&lt;&gt;"")</formula>
    </cfRule>
    <cfRule type="expression" dxfId="22" priority="2">
      <formula>AND(I5&gt;0,J5="")</formula>
    </cfRule>
  </conditionalFormatting>
  <conditionalFormatting sqref="M5:M52">
    <cfRule type="expression" dxfId="21" priority="3">
      <formula>AND(L5&gt;0,M5&lt;&gt;"")</formula>
    </cfRule>
    <cfRule type="expression" dxfId="20" priority="4">
      <formula>AND(L5&gt;0,M5="")</formula>
    </cfRule>
  </conditionalFormatting>
  <conditionalFormatting sqref="P5:P52">
    <cfRule type="expression" dxfId="19" priority="5">
      <formula>AND(O5&gt;0,P5&lt;&gt;"")</formula>
    </cfRule>
    <cfRule type="expression" dxfId="18" priority="6">
      <formula>AND(O5&gt;0,P5="")</formula>
    </cfRule>
  </conditionalFormatting>
  <conditionalFormatting sqref="S5:S52">
    <cfRule type="expression" dxfId="17" priority="7">
      <formula>AND(R5&gt;0,S5&lt;&gt;"")</formula>
    </cfRule>
    <cfRule type="expression" dxfId="16" priority="8">
      <formula>AND(R5&gt;0,S5="")</formula>
    </cfRule>
  </conditionalFormatting>
  <conditionalFormatting sqref="V5:V52">
    <cfRule type="expression" dxfId="15" priority="9">
      <formula>AND(U5&gt;0,V5&lt;&gt;"")</formula>
    </cfRule>
    <cfRule type="expression" dxfId="14" priority="10">
      <formula>AND(U5&gt;0,V5="")</formula>
    </cfRule>
  </conditionalFormatting>
  <conditionalFormatting sqref="Y5:Y52">
    <cfRule type="expression" dxfId="13" priority="11">
      <formula>AND(X5&gt;0,Y5&lt;&gt;"")</formula>
    </cfRule>
    <cfRule type="expression" dxfId="12" priority="12">
      <formula>AND(X5&gt;0,Y5="")</formula>
    </cfRule>
  </conditionalFormatting>
  <conditionalFormatting sqref="AB5:AB52">
    <cfRule type="expression" dxfId="11" priority="13">
      <formula>AND(AA5&gt;0,AB5&lt;&gt;"")</formula>
    </cfRule>
    <cfRule type="expression" dxfId="10" priority="14">
      <formula>AND(AA5&gt;0,AB5="")</formula>
    </cfRule>
  </conditionalFormatting>
  <conditionalFormatting sqref="AE5:AE52">
    <cfRule type="expression" dxfId="9" priority="15">
      <formula>AND(AD5&gt;0,AE5&lt;&gt;"")</formula>
    </cfRule>
    <cfRule type="expression" dxfId="8" priority="16">
      <formula>AND(AD5&gt;0,AE5="")</formula>
    </cfRule>
  </conditionalFormatting>
  <conditionalFormatting sqref="AH5:AH52">
    <cfRule type="expression" dxfId="7" priority="17">
      <formula>AND(AG5&gt;0,AH5&lt;&gt;"")</formula>
    </cfRule>
    <cfRule type="expression" dxfId="6" priority="18">
      <formula>AND(AG5&gt;0,AH5="")</formula>
    </cfRule>
  </conditionalFormatting>
  <conditionalFormatting sqref="AK5:AK52">
    <cfRule type="expression" dxfId="5" priority="19">
      <formula>AND(AJ5&gt;0,AK5&lt;&gt;"")</formula>
    </cfRule>
    <cfRule type="expression" dxfId="4" priority="20">
      <formula>AND(AJ5&gt;0,AK5="")</formula>
    </cfRule>
  </conditionalFormatting>
  <conditionalFormatting sqref="AN5:AN52">
    <cfRule type="expression" dxfId="3" priority="21">
      <formula>AND(AM5&gt;0,AN5&lt;&gt;"")</formula>
    </cfRule>
    <cfRule type="expression" dxfId="2" priority="22">
      <formula>AND(AM5&gt;0,AN5="")</formula>
    </cfRule>
  </conditionalFormatting>
  <conditionalFormatting sqref="AQ5:AQ52">
    <cfRule type="expression" dxfId="1" priority="23">
      <formula>AND(AP5&gt;0,AQ5&lt;&gt;"")</formula>
    </cfRule>
    <cfRule type="expression" dxfId="0" priority="24">
      <formula>AND(AP5&gt;0,AQ5="")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5D1CF-994E-44B7-AD4E-2C6C587FE6ED}">
  <dimension ref="A1:AL16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26" sqref="H26"/>
    </sheetView>
  </sheetViews>
  <sheetFormatPr defaultRowHeight="14.25" x14ac:dyDescent="0.2"/>
  <cols>
    <col min="1" max="1" width="22.875" bestFit="1" customWidth="1"/>
    <col min="2" max="2" width="6.125" bestFit="1" customWidth="1"/>
    <col min="3" max="3" width="9.875" bestFit="1" customWidth="1"/>
    <col min="4" max="4" width="7" bestFit="1" customWidth="1"/>
    <col min="5" max="5" width="9.875" bestFit="1" customWidth="1"/>
    <col min="6" max="6" width="8" bestFit="1" customWidth="1"/>
    <col min="7" max="7" width="7" bestFit="1" customWidth="1"/>
    <col min="8" max="8" width="8.625" bestFit="1" customWidth="1"/>
    <col min="9" max="9" width="5.25" bestFit="1" customWidth="1"/>
    <col min="10" max="10" width="7" bestFit="1" customWidth="1"/>
    <col min="11" max="11" width="8.625" bestFit="1" customWidth="1"/>
    <col min="12" max="12" width="5.25" bestFit="1" customWidth="1"/>
    <col min="13" max="13" width="7" bestFit="1" customWidth="1"/>
    <col min="14" max="14" width="8.625" bestFit="1" customWidth="1"/>
    <col min="15" max="15" width="7.375" bestFit="1" customWidth="1"/>
    <col min="16" max="16" width="7" bestFit="1" customWidth="1"/>
    <col min="17" max="17" width="8.625" bestFit="1" customWidth="1"/>
    <col min="18" max="18" width="6.75" bestFit="1" customWidth="1"/>
    <col min="19" max="19" width="7" bestFit="1" customWidth="1"/>
    <col min="20" max="20" width="7.375" bestFit="1" customWidth="1"/>
    <col min="21" max="21" width="6.75" bestFit="1" customWidth="1"/>
    <col min="22" max="22" width="7" bestFit="1" customWidth="1"/>
    <col min="23" max="24" width="8.625" bestFit="1" customWidth="1"/>
    <col min="25" max="25" width="7" bestFit="1" customWidth="1"/>
    <col min="26" max="26" width="8.625" bestFit="1" customWidth="1"/>
    <col min="27" max="27" width="5.5" bestFit="1" customWidth="1"/>
    <col min="28" max="28" width="7" bestFit="1" customWidth="1"/>
    <col min="29" max="29" width="8.625" bestFit="1" customWidth="1"/>
    <col min="30" max="30" width="5.25" bestFit="1" customWidth="1"/>
    <col min="31" max="31" width="7" bestFit="1" customWidth="1"/>
    <col min="32" max="32" width="8.625" bestFit="1" customWidth="1"/>
    <col min="33" max="33" width="5.25" bestFit="1" customWidth="1"/>
    <col min="34" max="34" width="7" bestFit="1" customWidth="1"/>
    <col min="35" max="35" width="8.625" bestFit="1" customWidth="1"/>
    <col min="36" max="36" width="7.375" bestFit="1" customWidth="1"/>
    <col min="37" max="37" width="7" bestFit="1" customWidth="1"/>
    <col min="38" max="38" width="8.625" bestFit="1" customWidth="1"/>
  </cols>
  <sheetData>
    <row r="1" spans="1:38" ht="15" x14ac:dyDescent="0.2">
      <c r="A1" s="101" t="s">
        <v>167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</row>
    <row r="3" spans="1:38" x14ac:dyDescent="0.2">
      <c r="C3" s="100" t="str">
        <f>Plan!G2</f>
        <v>20th</v>
      </c>
      <c r="D3" s="100"/>
      <c r="E3" s="100"/>
      <c r="F3" s="100" t="str">
        <f>Plan!H2</f>
        <v>21st</v>
      </c>
      <c r="G3" s="100"/>
      <c r="H3" s="100"/>
      <c r="I3" s="100" t="str">
        <f>Plan!I2</f>
        <v>22nd</v>
      </c>
      <c r="J3" s="100"/>
      <c r="K3" s="100"/>
      <c r="L3" s="100" t="str">
        <f>Plan!J2</f>
        <v>23rd</v>
      </c>
      <c r="M3" s="100"/>
      <c r="N3" s="100"/>
      <c r="O3" s="100" t="str">
        <f>Plan!K2</f>
        <v>24th</v>
      </c>
      <c r="P3" s="100"/>
      <c r="Q3" s="100"/>
      <c r="R3" s="100" t="str">
        <f>Plan!L2</f>
        <v>25th</v>
      </c>
      <c r="S3" s="100"/>
      <c r="T3" s="100"/>
      <c r="U3" s="100" t="str">
        <f>Plan!M2</f>
        <v>26th</v>
      </c>
      <c r="V3" s="100"/>
      <c r="W3" s="100"/>
      <c r="X3" s="100" t="str">
        <f>Plan!N2</f>
        <v>27th</v>
      </c>
      <c r="Y3" s="100"/>
      <c r="Z3" s="100"/>
      <c r="AA3" s="100" t="str">
        <f>Plan!O2</f>
        <v>28th</v>
      </c>
      <c r="AB3" s="100"/>
      <c r="AC3" s="100"/>
      <c r="AD3" s="100" t="str">
        <f>Plan!P2</f>
        <v>29th</v>
      </c>
      <c r="AE3" s="100"/>
      <c r="AF3" s="100"/>
      <c r="AG3" s="100" t="str">
        <f>Plan!Q2</f>
        <v>30th</v>
      </c>
      <c r="AH3" s="100"/>
      <c r="AI3" s="100"/>
      <c r="AJ3" s="100" t="str">
        <f>Plan!R2</f>
        <v>31st</v>
      </c>
      <c r="AK3" s="100"/>
      <c r="AL3" s="100"/>
    </row>
    <row r="4" spans="1:38" x14ac:dyDescent="0.2">
      <c r="A4" s="78" t="s">
        <v>43</v>
      </c>
      <c r="B4" s="78" t="s">
        <v>42</v>
      </c>
      <c r="C4" s="82" t="s">
        <v>159</v>
      </c>
      <c r="D4" s="83" t="s">
        <v>160</v>
      </c>
      <c r="E4" s="84" t="s">
        <v>166</v>
      </c>
      <c r="F4" s="82" t="s">
        <v>159</v>
      </c>
      <c r="G4" s="83" t="s">
        <v>160</v>
      </c>
      <c r="H4" s="84" t="s">
        <v>166</v>
      </c>
      <c r="I4" s="82" t="s">
        <v>159</v>
      </c>
      <c r="J4" s="83" t="s">
        <v>160</v>
      </c>
      <c r="K4" s="84" t="s">
        <v>166</v>
      </c>
      <c r="L4" s="82" t="s">
        <v>159</v>
      </c>
      <c r="M4" s="83" t="s">
        <v>160</v>
      </c>
      <c r="N4" s="84" t="s">
        <v>166</v>
      </c>
      <c r="O4" s="82" t="s">
        <v>159</v>
      </c>
      <c r="P4" s="83" t="s">
        <v>160</v>
      </c>
      <c r="Q4" s="84" t="s">
        <v>166</v>
      </c>
      <c r="R4" s="82" t="s">
        <v>159</v>
      </c>
      <c r="S4" s="83" t="s">
        <v>160</v>
      </c>
      <c r="T4" s="84" t="s">
        <v>166</v>
      </c>
      <c r="U4" s="82" t="s">
        <v>159</v>
      </c>
      <c r="V4" s="83" t="s">
        <v>160</v>
      </c>
      <c r="W4" s="84" t="s">
        <v>166</v>
      </c>
      <c r="X4" s="82" t="s">
        <v>159</v>
      </c>
      <c r="Y4" s="83" t="s">
        <v>160</v>
      </c>
      <c r="Z4" s="84" t="s">
        <v>166</v>
      </c>
      <c r="AA4" s="82" t="s">
        <v>159</v>
      </c>
      <c r="AB4" s="83" t="s">
        <v>160</v>
      </c>
      <c r="AC4" s="84" t="s">
        <v>166</v>
      </c>
      <c r="AD4" s="82" t="s">
        <v>159</v>
      </c>
      <c r="AE4" s="83" t="s">
        <v>160</v>
      </c>
      <c r="AF4" s="84" t="s">
        <v>166</v>
      </c>
      <c r="AG4" s="82" t="s">
        <v>159</v>
      </c>
      <c r="AH4" s="83" t="s">
        <v>160</v>
      </c>
      <c r="AI4" s="84" t="s">
        <v>166</v>
      </c>
      <c r="AJ4" s="82" t="s">
        <v>159</v>
      </c>
      <c r="AK4" s="83" t="s">
        <v>160</v>
      </c>
      <c r="AL4" s="84" t="s">
        <v>166</v>
      </c>
    </row>
    <row r="5" spans="1:38" x14ac:dyDescent="0.2">
      <c r="A5" s="85" t="s">
        <v>168</v>
      </c>
      <c r="B5" s="86" t="s">
        <v>169</v>
      </c>
      <c r="C5" s="87">
        <f>SUMIFS(Tracker!I$5:I$52,Tracker!$G$5:$G$52,$A5,Tracker!$H$5:$H$52,$B5)</f>
        <v>69</v>
      </c>
      <c r="D5" s="87">
        <f>SUMIFS(Tracker!J$5:J$52,Tracker!$G$5:$G$52,$A5,Tracker!$H$5:$H$52,$B5)</f>
        <v>0</v>
      </c>
      <c r="E5" s="87">
        <f>C5-D5</f>
        <v>69</v>
      </c>
      <c r="F5" s="87">
        <f>SUMIFS(Tracker!L$5:L$52,Tracker!$G$5:$G$52,$A5,Tracker!$H$5:$H$52,$B5)</f>
        <v>86</v>
      </c>
      <c r="G5" s="87">
        <f>SUMIFS(Tracker!M$5:M$52,Tracker!$G$5:$G$52,$A5,Tracker!$H$5:$H$52,$B5)</f>
        <v>0</v>
      </c>
      <c r="H5" s="87">
        <f>E5+F5-G5</f>
        <v>155</v>
      </c>
      <c r="I5" s="87">
        <f>SUMIFS(Tracker!O$5:O$52,Tracker!$G$5:$G$52,$A5,Tracker!$H$5:$H$52,$B5)</f>
        <v>0</v>
      </c>
      <c r="J5" s="87">
        <f>SUMIFS(Tracker!P$5:P$52,Tracker!$G$5:$G$52,$A5,Tracker!$H$5:$H$52,$B5)</f>
        <v>0</v>
      </c>
      <c r="K5" s="87">
        <f t="shared" ref="K5" si="0">H5+I5-J5</f>
        <v>155</v>
      </c>
      <c r="L5" s="87">
        <f>SUMIFS(Tracker!R$5:R$52,Tracker!$G$5:$G$52,$A5,Tracker!$H$5:$H$52,$B5)</f>
        <v>0</v>
      </c>
      <c r="M5" s="87">
        <f>SUMIFS(Tracker!S$5:S$52,Tracker!$G$5:$G$52,$A5,Tracker!$H$5:$H$52,$B5)</f>
        <v>0</v>
      </c>
      <c r="N5" s="87">
        <f t="shared" ref="N5" si="1">K5+L5-M5</f>
        <v>155</v>
      </c>
      <c r="O5" s="87">
        <f>SUMIFS(Tracker!U$5:U$52,Tracker!$G$5:$G$52,$A5,Tracker!$H$5:$H$52,$B5)</f>
        <v>170</v>
      </c>
      <c r="P5" s="87">
        <f>SUMIFS(Tracker!V$5:V$52,Tracker!$G$5:$G$52,$A5,Tracker!$H$5:$H$52,$B5)</f>
        <v>0</v>
      </c>
      <c r="Q5" s="87">
        <f t="shared" ref="Q5" si="2">N5+O5-P5</f>
        <v>325</v>
      </c>
      <c r="R5" s="87">
        <f>SUMIFS(Tracker!X$5:X$52,Tracker!$G$5:$G$52,$A5,Tracker!$H$5:$H$52,$B5)</f>
        <v>0</v>
      </c>
      <c r="S5" s="87">
        <f>SUMIFS(Tracker!Y$5:Y$52,Tracker!$G$5:$G$52,$A5,Tracker!$H$5:$H$52,$B5)</f>
        <v>0</v>
      </c>
      <c r="T5" s="87">
        <f t="shared" ref="T5" si="3">Q5+R5-S5</f>
        <v>325</v>
      </c>
      <c r="U5" s="87">
        <f>SUMIFS(Tracker!AA$5:AA$52,Tracker!$G$5:$G$52,$A5,Tracker!$H$5:$H$52,$B5)</f>
        <v>0</v>
      </c>
      <c r="V5" s="87">
        <f>SUMIFS(Tracker!AB$5:AB$52,Tracker!$G$5:$G$52,$A5,Tracker!$H$5:$H$52,$B5)</f>
        <v>0</v>
      </c>
      <c r="W5" s="87">
        <f t="shared" ref="W5" si="4">T5+U5-V5</f>
        <v>325</v>
      </c>
      <c r="X5" s="87">
        <f>SUMIFS(Tracker!AD$5:AD$52,Tracker!$G$5:$G$52,$A5,Tracker!$H$5:$H$52,$B5)</f>
        <v>129</v>
      </c>
      <c r="Y5" s="87">
        <f>SUMIFS(Tracker!AE$5:AE$52,Tracker!$G$5:$G$52,$A5,Tracker!$H$5:$H$52,$B5)</f>
        <v>0</v>
      </c>
      <c r="Z5" s="87">
        <f t="shared" ref="Z5" si="5">W5+X5-Y5</f>
        <v>454</v>
      </c>
      <c r="AA5" s="87">
        <f>SUMIFS(Tracker!AG$5:AG$52,Tracker!$G$5:$G$52,$A5,Tracker!$H$5:$H$52,$B5)</f>
        <v>145</v>
      </c>
      <c r="AB5" s="87">
        <f>SUMIFS(Tracker!AH$5:AH$52,Tracker!$G$5:$G$52,$A5,Tracker!$H$5:$H$52,$B5)</f>
        <v>0</v>
      </c>
      <c r="AC5" s="87">
        <f t="shared" ref="AC5" si="6">Z5+AA5-AB5</f>
        <v>599</v>
      </c>
      <c r="AD5" s="87">
        <f>SUMIFS(Tracker!AJ$5:AJ$52,Tracker!$G$5:$G$52,$A5,Tracker!$H$5:$H$52,$B5)</f>
        <v>0</v>
      </c>
      <c r="AE5" s="87">
        <f>SUMIFS(Tracker!AK$5:AK$52,Tracker!$G$5:$G$52,$A5,Tracker!$H$5:$H$52,$B5)</f>
        <v>0</v>
      </c>
      <c r="AF5" s="87">
        <f t="shared" ref="AF5" si="7">AC5+AD5-AE5</f>
        <v>599</v>
      </c>
      <c r="AG5" s="87">
        <f>SUMIFS(Tracker!AM$5:AM$52,Tracker!$G$5:$G$52,$A5,Tracker!$H$5:$H$52,$B5)</f>
        <v>0</v>
      </c>
      <c r="AH5" s="87">
        <f>SUMIFS(Tracker!AN$5:AN$52,Tracker!$G$5:$G$52,$A5,Tracker!$H$5:$H$52,$B5)</f>
        <v>0</v>
      </c>
      <c r="AI5" s="87">
        <f t="shared" ref="AI5" si="8">AF5+AG5-AH5</f>
        <v>599</v>
      </c>
      <c r="AJ5" s="87">
        <f>SUMIFS(Tracker!AP$5:AP$52,Tracker!$G$5:$G$52,$A5,Tracker!$H$5:$H$52,$B5)</f>
        <v>170</v>
      </c>
      <c r="AK5" s="87">
        <f>SUMIFS(Tracker!AQ$5:AQ$52,Tracker!$G$5:$G$52,$A5,Tracker!$H$5:$H$52,$B5)</f>
        <v>0</v>
      </c>
      <c r="AL5" s="87">
        <f t="shared" ref="AL5" si="9">AI5+AJ5-AK5</f>
        <v>769</v>
      </c>
    </row>
    <row r="6" spans="1:38" x14ac:dyDescent="0.2">
      <c r="A6" s="85" t="s">
        <v>168</v>
      </c>
      <c r="B6" s="86" t="s">
        <v>170</v>
      </c>
      <c r="C6" s="87">
        <f>SUMIFS(Tracker!I$5:I$52,Tracker!$G$5:$G$52,$A6,Tracker!$H$5:$H$52,$B6)</f>
        <v>140</v>
      </c>
      <c r="D6" s="87">
        <f>SUMIFS(Tracker!J$5:J$52,Tracker!$G$5:$G$52,$A6,Tracker!$H$5:$H$52,$B6)</f>
        <v>0</v>
      </c>
      <c r="E6" s="87">
        <f t="shared" ref="E6:E15" si="10">C6-D6</f>
        <v>140</v>
      </c>
      <c r="F6" s="87">
        <f>SUMIFS(Tracker!L$5:L$52,Tracker!$G$5:$G$52,$A6,Tracker!$H$5:$H$52,$B6)</f>
        <v>0</v>
      </c>
      <c r="G6" s="87">
        <f>SUMIFS(Tracker!M$5:M$52,Tracker!$G$5:$G$52,$A6,Tracker!$H$5:$H$52,$B6)</f>
        <v>0</v>
      </c>
      <c r="H6" s="87">
        <f t="shared" ref="H6:H15" si="11">E6+F6-G6</f>
        <v>140</v>
      </c>
      <c r="I6" s="87">
        <f>SUMIFS(Tracker!O$5:O$52,Tracker!$G$5:$G$52,$A6,Tracker!$H$5:$H$52,$B6)</f>
        <v>0</v>
      </c>
      <c r="J6" s="87">
        <f>SUMIFS(Tracker!P$5:P$52,Tracker!$G$5:$G$52,$A6,Tracker!$H$5:$H$52,$B6)</f>
        <v>0</v>
      </c>
      <c r="K6" s="87">
        <f t="shared" ref="K6:K15" si="12">H6+I6-J6</f>
        <v>140</v>
      </c>
      <c r="L6" s="87">
        <f>SUMIFS(Tracker!R$5:R$52,Tracker!$G$5:$G$52,$A6,Tracker!$H$5:$H$52,$B6)</f>
        <v>0</v>
      </c>
      <c r="M6" s="87">
        <f>SUMIFS(Tracker!S$5:S$52,Tracker!$G$5:$G$52,$A6,Tracker!$H$5:$H$52,$B6)</f>
        <v>0</v>
      </c>
      <c r="N6" s="87">
        <f t="shared" ref="N6:N15" si="13">K6+L6-M6</f>
        <v>140</v>
      </c>
      <c r="O6" s="87">
        <f>SUMIFS(Tracker!U$5:U$52,Tracker!$G$5:$G$52,$A6,Tracker!$H$5:$H$52,$B6)</f>
        <v>0</v>
      </c>
      <c r="P6" s="87">
        <f>SUMIFS(Tracker!V$5:V$52,Tracker!$G$5:$G$52,$A6,Tracker!$H$5:$H$52,$B6)</f>
        <v>0</v>
      </c>
      <c r="Q6" s="87">
        <f t="shared" ref="Q6:Q15" si="14">N6+O6-P6</f>
        <v>140</v>
      </c>
      <c r="R6" s="87">
        <f>SUMIFS(Tracker!X$5:X$52,Tracker!$G$5:$G$52,$A6,Tracker!$H$5:$H$52,$B6)</f>
        <v>140</v>
      </c>
      <c r="S6" s="87">
        <f>SUMIFS(Tracker!Y$5:Y$52,Tracker!$G$5:$G$52,$A6,Tracker!$H$5:$H$52,$B6)</f>
        <v>0</v>
      </c>
      <c r="T6" s="87">
        <f t="shared" ref="T6:T15" si="15">Q6+R6-S6</f>
        <v>280</v>
      </c>
      <c r="U6" s="87">
        <f>SUMIFS(Tracker!AA$5:AA$52,Tracker!$G$5:$G$52,$A6,Tracker!$H$5:$H$52,$B6)</f>
        <v>0</v>
      </c>
      <c r="V6" s="87">
        <f>SUMIFS(Tracker!AB$5:AB$52,Tracker!$G$5:$G$52,$A6,Tracker!$H$5:$H$52,$B6)</f>
        <v>0</v>
      </c>
      <c r="W6" s="87">
        <f t="shared" ref="W6:W15" si="16">T6+U6-V6</f>
        <v>280</v>
      </c>
      <c r="X6" s="87">
        <f>SUMIFS(Tracker!AD$5:AD$52,Tracker!$G$5:$G$52,$A6,Tracker!$H$5:$H$52,$B6)</f>
        <v>140</v>
      </c>
      <c r="Y6" s="87">
        <f>SUMIFS(Tracker!AE$5:AE$52,Tracker!$G$5:$G$52,$A6,Tracker!$H$5:$H$52,$B6)</f>
        <v>0</v>
      </c>
      <c r="Z6" s="87">
        <f t="shared" ref="Z6:Z15" si="17">W6+X6-Y6</f>
        <v>420</v>
      </c>
      <c r="AA6" s="87">
        <f>SUMIFS(Tracker!AG$5:AG$52,Tracker!$G$5:$G$52,$A6,Tracker!$H$5:$H$52,$B6)</f>
        <v>0</v>
      </c>
      <c r="AB6" s="87">
        <f>SUMIFS(Tracker!AH$5:AH$52,Tracker!$G$5:$G$52,$A6,Tracker!$H$5:$H$52,$B6)</f>
        <v>0</v>
      </c>
      <c r="AC6" s="87">
        <f t="shared" ref="AC6:AC15" si="18">Z6+AA6-AB6</f>
        <v>420</v>
      </c>
      <c r="AD6" s="87">
        <f>SUMIFS(Tracker!AJ$5:AJ$52,Tracker!$G$5:$G$52,$A6,Tracker!$H$5:$H$52,$B6)</f>
        <v>0</v>
      </c>
      <c r="AE6" s="87">
        <f>SUMIFS(Tracker!AK$5:AK$52,Tracker!$G$5:$G$52,$A6,Tracker!$H$5:$H$52,$B6)</f>
        <v>0</v>
      </c>
      <c r="AF6" s="87">
        <f t="shared" ref="AF6:AF15" si="19">AC6+AD6-AE6</f>
        <v>420</v>
      </c>
      <c r="AG6" s="87">
        <f>SUMIFS(Tracker!AM$5:AM$52,Tracker!$G$5:$G$52,$A6,Tracker!$H$5:$H$52,$B6)</f>
        <v>0</v>
      </c>
      <c r="AH6" s="87">
        <f>SUMIFS(Tracker!AN$5:AN$52,Tracker!$G$5:$G$52,$A6,Tracker!$H$5:$H$52,$B6)</f>
        <v>0</v>
      </c>
      <c r="AI6" s="87">
        <f t="shared" ref="AI6:AI15" si="20">AF6+AG6-AH6</f>
        <v>420</v>
      </c>
      <c r="AJ6" s="87">
        <f>SUMIFS(Tracker!AP$5:AP$52,Tracker!$G$5:$G$52,$A6,Tracker!$H$5:$H$52,$B6)</f>
        <v>140</v>
      </c>
      <c r="AK6" s="87">
        <f>SUMIFS(Tracker!AQ$5:AQ$52,Tracker!$G$5:$G$52,$A6,Tracker!$H$5:$H$52,$B6)</f>
        <v>0</v>
      </c>
      <c r="AL6" s="87">
        <f t="shared" ref="AL6:AL15" si="21">AI6+AJ6-AK6</f>
        <v>560</v>
      </c>
    </row>
    <row r="7" spans="1:38" x14ac:dyDescent="0.2">
      <c r="A7" s="85" t="s">
        <v>171</v>
      </c>
      <c r="B7" s="86" t="s">
        <v>169</v>
      </c>
      <c r="C7" s="87">
        <f>SUMIFS(Tracker!I$5:I$52,Tracker!$G$5:$G$52,$A7,Tracker!$H$5:$H$52,$B7)</f>
        <v>282.25</v>
      </c>
      <c r="D7" s="87">
        <f>SUMIFS(Tracker!J$5:J$52,Tracker!$G$5:$G$52,$A7,Tracker!$H$5:$H$52,$B7)</f>
        <v>0</v>
      </c>
      <c r="E7" s="87">
        <f t="shared" si="10"/>
        <v>282.25</v>
      </c>
      <c r="F7" s="87">
        <f>SUMIFS(Tracker!L$5:L$52,Tracker!$G$5:$G$52,$A7,Tracker!$H$5:$H$52,$B7)</f>
        <v>324.25</v>
      </c>
      <c r="G7" s="87">
        <f>SUMIFS(Tracker!M$5:M$52,Tracker!$G$5:$G$52,$A7,Tracker!$H$5:$H$52,$B7)</f>
        <v>0</v>
      </c>
      <c r="H7" s="87">
        <f t="shared" si="11"/>
        <v>606.5</v>
      </c>
      <c r="I7" s="87">
        <f>SUMIFS(Tracker!O$5:O$52,Tracker!$G$5:$G$52,$A7,Tracker!$H$5:$H$52,$B7)</f>
        <v>0</v>
      </c>
      <c r="J7" s="87">
        <f>SUMIFS(Tracker!P$5:P$52,Tracker!$G$5:$G$52,$A7,Tracker!$H$5:$H$52,$B7)</f>
        <v>0</v>
      </c>
      <c r="K7" s="87">
        <f t="shared" si="12"/>
        <v>606.5</v>
      </c>
      <c r="L7" s="87">
        <f>SUMIFS(Tracker!R$5:R$52,Tracker!$G$5:$G$52,$A7,Tracker!$H$5:$H$52,$B7)</f>
        <v>0</v>
      </c>
      <c r="M7" s="87">
        <f>SUMIFS(Tracker!S$5:S$52,Tracker!$G$5:$G$52,$A7,Tracker!$H$5:$H$52,$B7)</f>
        <v>0</v>
      </c>
      <c r="N7" s="87">
        <f t="shared" si="13"/>
        <v>606.5</v>
      </c>
      <c r="O7" s="87">
        <f>SUMIFS(Tracker!U$5:U$52,Tracker!$G$5:$G$52,$A7,Tracker!$H$5:$H$52,$B7)</f>
        <v>183</v>
      </c>
      <c r="P7" s="87">
        <f>SUMIFS(Tracker!V$5:V$52,Tracker!$G$5:$G$52,$A7,Tracker!$H$5:$H$52,$B7)</f>
        <v>0</v>
      </c>
      <c r="Q7" s="87">
        <f t="shared" si="14"/>
        <v>789.5</v>
      </c>
      <c r="R7" s="87">
        <f>SUMIFS(Tracker!X$5:X$52,Tracker!$G$5:$G$52,$A7,Tracker!$H$5:$H$52,$B7)</f>
        <v>282</v>
      </c>
      <c r="S7" s="87">
        <f>SUMIFS(Tracker!Y$5:Y$52,Tracker!$G$5:$G$52,$A7,Tracker!$H$5:$H$52,$B7)</f>
        <v>0</v>
      </c>
      <c r="T7" s="87">
        <f t="shared" si="15"/>
        <v>1071.5</v>
      </c>
      <c r="U7" s="87">
        <f>SUMIFS(Tracker!AA$5:AA$52,Tracker!$G$5:$G$52,$A7,Tracker!$H$5:$H$52,$B7)</f>
        <v>409</v>
      </c>
      <c r="V7" s="87">
        <f>SUMIFS(Tracker!AB$5:AB$52,Tracker!$G$5:$G$52,$A7,Tracker!$H$5:$H$52,$B7)</f>
        <v>0</v>
      </c>
      <c r="W7" s="87">
        <f t="shared" si="16"/>
        <v>1480.5</v>
      </c>
      <c r="X7" s="87">
        <f>SUMIFS(Tracker!AD$5:AD$52,Tracker!$G$5:$G$52,$A7,Tracker!$H$5:$H$52,$B7)</f>
        <v>222</v>
      </c>
      <c r="Y7" s="87">
        <f>SUMIFS(Tracker!AE$5:AE$52,Tracker!$G$5:$G$52,$A7,Tracker!$H$5:$H$52,$B7)</f>
        <v>0</v>
      </c>
      <c r="Z7" s="87">
        <f t="shared" si="17"/>
        <v>1702.5</v>
      </c>
      <c r="AA7" s="87">
        <f>SUMIFS(Tracker!AG$5:AG$52,Tracker!$G$5:$G$52,$A7,Tracker!$H$5:$H$52,$B7)</f>
        <v>324</v>
      </c>
      <c r="AB7" s="87">
        <f>SUMIFS(Tracker!AH$5:AH$52,Tracker!$G$5:$G$52,$A7,Tracker!$H$5:$H$52,$B7)</f>
        <v>0</v>
      </c>
      <c r="AC7" s="87">
        <f t="shared" si="18"/>
        <v>2026.5</v>
      </c>
      <c r="AD7" s="87">
        <f>SUMIFS(Tracker!AJ$5:AJ$52,Tracker!$G$5:$G$52,$A7,Tracker!$H$5:$H$52,$B7)</f>
        <v>0</v>
      </c>
      <c r="AE7" s="87">
        <f>SUMIFS(Tracker!AK$5:AK$52,Tracker!$G$5:$G$52,$A7,Tracker!$H$5:$H$52,$B7)</f>
        <v>0</v>
      </c>
      <c r="AF7" s="87">
        <f t="shared" si="19"/>
        <v>2026.5</v>
      </c>
      <c r="AG7" s="87">
        <f>SUMIFS(Tracker!AM$5:AM$52,Tracker!$G$5:$G$52,$A7,Tracker!$H$5:$H$52,$B7)</f>
        <v>0</v>
      </c>
      <c r="AH7" s="87">
        <f>SUMIFS(Tracker!AN$5:AN$52,Tracker!$G$5:$G$52,$A7,Tracker!$H$5:$H$52,$B7)</f>
        <v>0</v>
      </c>
      <c r="AI7" s="87">
        <f t="shared" si="20"/>
        <v>2026.5</v>
      </c>
      <c r="AJ7" s="87">
        <f>SUMIFS(Tracker!AP$5:AP$52,Tracker!$G$5:$G$52,$A7,Tracker!$H$5:$H$52,$B7)</f>
        <v>131</v>
      </c>
      <c r="AK7" s="87">
        <f>SUMIFS(Tracker!AQ$5:AQ$52,Tracker!$G$5:$G$52,$A7,Tracker!$H$5:$H$52,$B7)</f>
        <v>0</v>
      </c>
      <c r="AL7" s="87">
        <f t="shared" si="21"/>
        <v>2157.5</v>
      </c>
    </row>
    <row r="8" spans="1:38" x14ac:dyDescent="0.2">
      <c r="A8" s="85" t="s">
        <v>172</v>
      </c>
      <c r="B8" s="86" t="s">
        <v>169</v>
      </c>
      <c r="C8" s="87">
        <f>SUMIFS(Tracker!I$5:I$52,Tracker!$G$5:$G$52,$A8,Tracker!$H$5:$H$52,$B8)</f>
        <v>32</v>
      </c>
      <c r="D8" s="87">
        <f>SUMIFS(Tracker!J$5:J$52,Tracker!$G$5:$G$52,$A8,Tracker!$H$5:$H$52,$B8)</f>
        <v>0</v>
      </c>
      <c r="E8" s="87">
        <f t="shared" si="10"/>
        <v>32</v>
      </c>
      <c r="F8" s="87">
        <f>SUMIFS(Tracker!L$5:L$52,Tracker!$G$5:$G$52,$A8,Tracker!$H$5:$H$52,$B8)</f>
        <v>32</v>
      </c>
      <c r="G8" s="87">
        <f>SUMIFS(Tracker!M$5:M$52,Tracker!$G$5:$G$52,$A8,Tracker!$H$5:$H$52,$B8)</f>
        <v>0</v>
      </c>
      <c r="H8" s="87">
        <f t="shared" si="11"/>
        <v>64</v>
      </c>
      <c r="I8" s="87">
        <f>SUMIFS(Tracker!O$5:O$52,Tracker!$G$5:$G$52,$A8,Tracker!$H$5:$H$52,$B8)</f>
        <v>0</v>
      </c>
      <c r="J8" s="87">
        <f>SUMIFS(Tracker!P$5:P$52,Tracker!$G$5:$G$52,$A8,Tracker!$H$5:$H$52,$B8)</f>
        <v>0</v>
      </c>
      <c r="K8" s="87">
        <f t="shared" si="12"/>
        <v>64</v>
      </c>
      <c r="L8" s="87">
        <f>SUMIFS(Tracker!R$5:R$52,Tracker!$G$5:$G$52,$A8,Tracker!$H$5:$H$52,$B8)</f>
        <v>0</v>
      </c>
      <c r="M8" s="87">
        <f>SUMIFS(Tracker!S$5:S$52,Tracker!$G$5:$G$52,$A8,Tracker!$H$5:$H$52,$B8)</f>
        <v>0</v>
      </c>
      <c r="N8" s="87">
        <f t="shared" si="13"/>
        <v>64</v>
      </c>
      <c r="O8" s="87">
        <f>SUMIFS(Tracker!U$5:U$52,Tracker!$G$5:$G$52,$A8,Tracker!$H$5:$H$52,$B8)</f>
        <v>32</v>
      </c>
      <c r="P8" s="87">
        <f>SUMIFS(Tracker!V$5:V$52,Tracker!$G$5:$G$52,$A8,Tracker!$H$5:$H$52,$B8)</f>
        <v>0</v>
      </c>
      <c r="Q8" s="87">
        <f t="shared" si="14"/>
        <v>96</v>
      </c>
      <c r="R8" s="87">
        <f>SUMIFS(Tracker!X$5:X$52,Tracker!$G$5:$G$52,$A8,Tracker!$H$5:$H$52,$B8)</f>
        <v>26</v>
      </c>
      <c r="S8" s="87">
        <f>SUMIFS(Tracker!Y$5:Y$52,Tracker!$G$5:$G$52,$A8,Tracker!$H$5:$H$52,$B8)</f>
        <v>0</v>
      </c>
      <c r="T8" s="87">
        <f t="shared" si="15"/>
        <v>122</v>
      </c>
      <c r="U8" s="87">
        <f>SUMIFS(Tracker!AA$5:AA$52,Tracker!$G$5:$G$52,$A8,Tracker!$H$5:$H$52,$B8)</f>
        <v>32</v>
      </c>
      <c r="V8" s="87">
        <f>SUMIFS(Tracker!AB$5:AB$52,Tracker!$G$5:$G$52,$A8,Tracker!$H$5:$H$52,$B8)</f>
        <v>0</v>
      </c>
      <c r="W8" s="87">
        <f t="shared" si="16"/>
        <v>154</v>
      </c>
      <c r="X8" s="87">
        <f>SUMIFS(Tracker!AD$5:AD$52,Tracker!$G$5:$G$52,$A8,Tracker!$H$5:$H$52,$B8)</f>
        <v>32</v>
      </c>
      <c r="Y8" s="87">
        <f>SUMIFS(Tracker!AE$5:AE$52,Tracker!$G$5:$G$52,$A8,Tracker!$H$5:$H$52,$B8)</f>
        <v>0</v>
      </c>
      <c r="Z8" s="87">
        <f t="shared" si="17"/>
        <v>186</v>
      </c>
      <c r="AA8" s="87">
        <f>SUMIFS(Tracker!AG$5:AG$52,Tracker!$G$5:$G$52,$A8,Tracker!$H$5:$H$52,$B8)</f>
        <v>32</v>
      </c>
      <c r="AB8" s="87">
        <f>SUMIFS(Tracker!AH$5:AH$52,Tracker!$G$5:$G$52,$A8,Tracker!$H$5:$H$52,$B8)</f>
        <v>0</v>
      </c>
      <c r="AC8" s="87">
        <f t="shared" si="18"/>
        <v>218</v>
      </c>
      <c r="AD8" s="87">
        <f>SUMIFS(Tracker!AJ$5:AJ$52,Tracker!$G$5:$G$52,$A8,Tracker!$H$5:$H$52,$B8)</f>
        <v>0</v>
      </c>
      <c r="AE8" s="87">
        <f>SUMIFS(Tracker!AK$5:AK$52,Tracker!$G$5:$G$52,$A8,Tracker!$H$5:$H$52,$B8)</f>
        <v>0</v>
      </c>
      <c r="AF8" s="87">
        <f t="shared" si="19"/>
        <v>218</v>
      </c>
      <c r="AG8" s="87">
        <f>SUMIFS(Tracker!AM$5:AM$52,Tracker!$G$5:$G$52,$A8,Tracker!$H$5:$H$52,$B8)</f>
        <v>0</v>
      </c>
      <c r="AH8" s="87">
        <f>SUMIFS(Tracker!AN$5:AN$52,Tracker!$G$5:$G$52,$A8,Tracker!$H$5:$H$52,$B8)</f>
        <v>0</v>
      </c>
      <c r="AI8" s="87">
        <f t="shared" si="20"/>
        <v>218</v>
      </c>
      <c r="AJ8" s="87">
        <f>SUMIFS(Tracker!AP$5:AP$52,Tracker!$G$5:$G$52,$A8,Tracker!$H$5:$H$52,$B8)</f>
        <v>26</v>
      </c>
      <c r="AK8" s="87">
        <f>SUMIFS(Tracker!AQ$5:AQ$52,Tracker!$G$5:$G$52,$A8,Tracker!$H$5:$H$52,$B8)</f>
        <v>0</v>
      </c>
      <c r="AL8" s="87">
        <f t="shared" si="21"/>
        <v>244</v>
      </c>
    </row>
    <row r="9" spans="1:38" x14ac:dyDescent="0.2">
      <c r="A9" s="85" t="s">
        <v>173</v>
      </c>
      <c r="B9" s="86" t="s">
        <v>170</v>
      </c>
      <c r="C9" s="87">
        <f>SUMIFS(Tracker!I$5:I$52,Tracker!$G$5:$G$52,$A9,Tracker!$H$5:$H$52,$B9)</f>
        <v>162</v>
      </c>
      <c r="D9" s="87">
        <f>SUMIFS(Tracker!J$5:J$52,Tracker!$G$5:$G$52,$A9,Tracker!$H$5:$H$52,$B9)</f>
        <v>0</v>
      </c>
      <c r="E9" s="87">
        <f t="shared" si="10"/>
        <v>162</v>
      </c>
      <c r="F9" s="87">
        <f>SUMIFS(Tracker!L$5:L$52,Tracker!$G$5:$G$52,$A9,Tracker!$H$5:$H$52,$B9)</f>
        <v>0</v>
      </c>
      <c r="G9" s="87">
        <f>SUMIFS(Tracker!M$5:M$52,Tracker!$G$5:$G$52,$A9,Tracker!$H$5:$H$52,$B9)</f>
        <v>0</v>
      </c>
      <c r="H9" s="87">
        <f t="shared" si="11"/>
        <v>162</v>
      </c>
      <c r="I9" s="87">
        <f>SUMIFS(Tracker!O$5:O$52,Tracker!$G$5:$G$52,$A9,Tracker!$H$5:$H$52,$B9)</f>
        <v>0</v>
      </c>
      <c r="J9" s="87">
        <f>SUMIFS(Tracker!P$5:P$52,Tracker!$G$5:$G$52,$A9,Tracker!$H$5:$H$52,$B9)</f>
        <v>0</v>
      </c>
      <c r="K9" s="87">
        <f t="shared" si="12"/>
        <v>162</v>
      </c>
      <c r="L9" s="87">
        <f>SUMIFS(Tracker!R$5:R$52,Tracker!$G$5:$G$52,$A9,Tracker!$H$5:$H$52,$B9)</f>
        <v>0</v>
      </c>
      <c r="M9" s="87">
        <f>SUMIFS(Tracker!S$5:S$52,Tracker!$G$5:$G$52,$A9,Tracker!$H$5:$H$52,$B9)</f>
        <v>0</v>
      </c>
      <c r="N9" s="87">
        <f t="shared" si="13"/>
        <v>162</v>
      </c>
      <c r="O9" s="87">
        <f>SUMIFS(Tracker!U$5:U$52,Tracker!$G$5:$G$52,$A9,Tracker!$H$5:$H$52,$B9)</f>
        <v>146</v>
      </c>
      <c r="P9" s="87">
        <f>SUMIFS(Tracker!V$5:V$52,Tracker!$G$5:$G$52,$A9,Tracker!$H$5:$H$52,$B9)</f>
        <v>0</v>
      </c>
      <c r="Q9" s="87">
        <f t="shared" si="14"/>
        <v>308</v>
      </c>
      <c r="R9" s="87">
        <f>SUMIFS(Tracker!X$5:X$52,Tracker!$G$5:$G$52,$A9,Tracker!$H$5:$H$52,$B9)</f>
        <v>16</v>
      </c>
      <c r="S9" s="87">
        <f>SUMIFS(Tracker!Y$5:Y$52,Tracker!$G$5:$G$52,$A9,Tracker!$H$5:$H$52,$B9)</f>
        <v>0</v>
      </c>
      <c r="T9" s="87">
        <f t="shared" si="15"/>
        <v>324</v>
      </c>
      <c r="U9" s="87">
        <f>SUMIFS(Tracker!AA$5:AA$52,Tracker!$G$5:$G$52,$A9,Tracker!$H$5:$H$52,$B9)</f>
        <v>146.19999999999999</v>
      </c>
      <c r="V9" s="87">
        <f>SUMIFS(Tracker!AB$5:AB$52,Tracker!$G$5:$G$52,$A9,Tracker!$H$5:$H$52,$B9)</f>
        <v>0</v>
      </c>
      <c r="W9" s="87">
        <f t="shared" si="16"/>
        <v>470.2</v>
      </c>
      <c r="X9" s="87">
        <f>SUMIFS(Tracker!AD$5:AD$52,Tracker!$G$5:$G$52,$A9,Tracker!$H$5:$H$52,$B9)</f>
        <v>146</v>
      </c>
      <c r="Y9" s="87">
        <f>SUMIFS(Tracker!AE$5:AE$52,Tracker!$G$5:$G$52,$A9,Tracker!$H$5:$H$52,$B9)</f>
        <v>0</v>
      </c>
      <c r="Z9" s="87">
        <f t="shared" si="17"/>
        <v>616.20000000000005</v>
      </c>
      <c r="AA9" s="87">
        <f>SUMIFS(Tracker!AG$5:AG$52,Tracker!$G$5:$G$52,$A9,Tracker!$H$5:$H$52,$B9)</f>
        <v>16</v>
      </c>
      <c r="AB9" s="87">
        <f>SUMIFS(Tracker!AH$5:AH$52,Tracker!$G$5:$G$52,$A9,Tracker!$H$5:$H$52,$B9)</f>
        <v>0</v>
      </c>
      <c r="AC9" s="87">
        <f t="shared" si="18"/>
        <v>632.20000000000005</v>
      </c>
      <c r="AD9" s="87">
        <f>SUMIFS(Tracker!AJ$5:AJ$52,Tracker!$G$5:$G$52,$A9,Tracker!$H$5:$H$52,$B9)</f>
        <v>0</v>
      </c>
      <c r="AE9" s="87">
        <f>SUMIFS(Tracker!AK$5:AK$52,Tracker!$G$5:$G$52,$A9,Tracker!$H$5:$H$52,$B9)</f>
        <v>0</v>
      </c>
      <c r="AF9" s="87">
        <f t="shared" si="19"/>
        <v>632.20000000000005</v>
      </c>
      <c r="AG9" s="87">
        <f>SUMIFS(Tracker!AM$5:AM$52,Tracker!$G$5:$G$52,$A9,Tracker!$H$5:$H$52,$B9)</f>
        <v>0</v>
      </c>
      <c r="AH9" s="87">
        <f>SUMIFS(Tracker!AN$5:AN$52,Tracker!$G$5:$G$52,$A9,Tracker!$H$5:$H$52,$B9)</f>
        <v>0</v>
      </c>
      <c r="AI9" s="87">
        <f t="shared" si="20"/>
        <v>632.20000000000005</v>
      </c>
      <c r="AJ9" s="87">
        <f>SUMIFS(Tracker!AP$5:AP$52,Tracker!$G$5:$G$52,$A9,Tracker!$H$5:$H$52,$B9)</f>
        <v>147</v>
      </c>
      <c r="AK9" s="87">
        <f>SUMIFS(Tracker!AQ$5:AQ$52,Tracker!$G$5:$G$52,$A9,Tracker!$H$5:$H$52,$B9)</f>
        <v>0</v>
      </c>
      <c r="AL9" s="87">
        <f t="shared" si="21"/>
        <v>779.2</v>
      </c>
    </row>
    <row r="10" spans="1:38" x14ac:dyDescent="0.2">
      <c r="A10" s="85" t="s">
        <v>174</v>
      </c>
      <c r="B10" s="86" t="s">
        <v>175</v>
      </c>
      <c r="C10" s="87">
        <f>SUMIFS(Tracker!I$5:I$52,Tracker!$G$5:$G$52,$A10,Tracker!$H$5:$H$52,$B10)</f>
        <v>0</v>
      </c>
      <c r="D10" s="87">
        <f>SUMIFS(Tracker!J$5:J$52,Tracker!$G$5:$G$52,$A10,Tracker!$H$5:$H$52,$B10)</f>
        <v>0</v>
      </c>
      <c r="E10" s="87">
        <f t="shared" si="10"/>
        <v>0</v>
      </c>
      <c r="F10" s="87">
        <f>SUMIFS(Tracker!L$5:L$52,Tracker!$G$5:$G$52,$A10,Tracker!$H$5:$H$52,$B10)</f>
        <v>0</v>
      </c>
      <c r="G10" s="87">
        <f>SUMIFS(Tracker!M$5:M$52,Tracker!$G$5:$G$52,$A10,Tracker!$H$5:$H$52,$B10)</f>
        <v>0</v>
      </c>
      <c r="H10" s="87">
        <f t="shared" si="11"/>
        <v>0</v>
      </c>
      <c r="I10" s="87">
        <f>SUMIFS(Tracker!O$5:O$52,Tracker!$G$5:$G$52,$A10,Tracker!$H$5:$H$52,$B10)</f>
        <v>0</v>
      </c>
      <c r="J10" s="87">
        <f>SUMIFS(Tracker!P$5:P$52,Tracker!$G$5:$G$52,$A10,Tracker!$H$5:$H$52,$B10)</f>
        <v>0</v>
      </c>
      <c r="K10" s="87">
        <f t="shared" si="12"/>
        <v>0</v>
      </c>
      <c r="L10" s="87">
        <f>SUMIFS(Tracker!R$5:R$52,Tracker!$G$5:$G$52,$A10,Tracker!$H$5:$H$52,$B10)</f>
        <v>0</v>
      </c>
      <c r="M10" s="87">
        <f>SUMIFS(Tracker!S$5:S$52,Tracker!$G$5:$G$52,$A10,Tracker!$H$5:$H$52,$B10)</f>
        <v>0</v>
      </c>
      <c r="N10" s="87">
        <f t="shared" si="13"/>
        <v>0</v>
      </c>
      <c r="O10" s="87">
        <f>SUMIFS(Tracker!U$5:U$52,Tracker!$G$5:$G$52,$A10,Tracker!$H$5:$H$52,$B10)</f>
        <v>0</v>
      </c>
      <c r="P10" s="87">
        <f>SUMIFS(Tracker!V$5:V$52,Tracker!$G$5:$G$52,$A10,Tracker!$H$5:$H$52,$B10)</f>
        <v>0</v>
      </c>
      <c r="Q10" s="87">
        <f t="shared" si="14"/>
        <v>0</v>
      </c>
      <c r="R10" s="87">
        <f>SUMIFS(Tracker!X$5:X$52,Tracker!$G$5:$G$52,$A10,Tracker!$H$5:$H$52,$B10)</f>
        <v>0</v>
      </c>
      <c r="S10" s="87">
        <f>SUMIFS(Tracker!Y$5:Y$52,Tracker!$G$5:$G$52,$A10,Tracker!$H$5:$H$52,$B10)</f>
        <v>0</v>
      </c>
      <c r="T10" s="87">
        <f t="shared" si="15"/>
        <v>0</v>
      </c>
      <c r="U10" s="87">
        <f>SUMIFS(Tracker!AA$5:AA$52,Tracker!$G$5:$G$52,$A10,Tracker!$H$5:$H$52,$B10)</f>
        <v>0</v>
      </c>
      <c r="V10" s="87">
        <f>SUMIFS(Tracker!AB$5:AB$52,Tracker!$G$5:$G$52,$A10,Tracker!$H$5:$H$52,$B10)</f>
        <v>0</v>
      </c>
      <c r="W10" s="87">
        <f t="shared" si="16"/>
        <v>0</v>
      </c>
      <c r="X10" s="87">
        <f>SUMIFS(Tracker!AD$5:AD$52,Tracker!$G$5:$G$52,$A10,Tracker!$H$5:$H$52,$B10)</f>
        <v>0</v>
      </c>
      <c r="Y10" s="87">
        <f>SUMIFS(Tracker!AE$5:AE$52,Tracker!$G$5:$G$52,$A10,Tracker!$H$5:$H$52,$B10)</f>
        <v>0</v>
      </c>
      <c r="Z10" s="87">
        <f t="shared" si="17"/>
        <v>0</v>
      </c>
      <c r="AA10" s="87">
        <f>SUMIFS(Tracker!AG$5:AG$52,Tracker!$G$5:$G$52,$A10,Tracker!$H$5:$H$52,$B10)</f>
        <v>0</v>
      </c>
      <c r="AB10" s="87">
        <f>SUMIFS(Tracker!AH$5:AH$52,Tracker!$G$5:$G$52,$A10,Tracker!$H$5:$H$52,$B10)</f>
        <v>0</v>
      </c>
      <c r="AC10" s="87">
        <f t="shared" si="18"/>
        <v>0</v>
      </c>
      <c r="AD10" s="87">
        <f>SUMIFS(Tracker!AJ$5:AJ$52,Tracker!$G$5:$G$52,$A10,Tracker!$H$5:$H$52,$B10)</f>
        <v>0</v>
      </c>
      <c r="AE10" s="87">
        <f>SUMIFS(Tracker!AK$5:AK$52,Tracker!$G$5:$G$52,$A10,Tracker!$H$5:$H$52,$B10)</f>
        <v>0</v>
      </c>
      <c r="AF10" s="87">
        <f t="shared" si="19"/>
        <v>0</v>
      </c>
      <c r="AG10" s="87">
        <f>SUMIFS(Tracker!AM$5:AM$52,Tracker!$G$5:$G$52,$A10,Tracker!$H$5:$H$52,$B10)</f>
        <v>0</v>
      </c>
      <c r="AH10" s="87">
        <f>SUMIFS(Tracker!AN$5:AN$52,Tracker!$G$5:$G$52,$A10,Tracker!$H$5:$H$52,$B10)</f>
        <v>0</v>
      </c>
      <c r="AI10" s="87">
        <f t="shared" si="20"/>
        <v>0</v>
      </c>
      <c r="AJ10" s="87">
        <f>SUMIFS(Tracker!AP$5:AP$52,Tracker!$G$5:$G$52,$A10,Tracker!$H$5:$H$52,$B10)</f>
        <v>0</v>
      </c>
      <c r="AK10" s="87">
        <f>SUMIFS(Tracker!AQ$5:AQ$52,Tracker!$G$5:$G$52,$A10,Tracker!$H$5:$H$52,$B10)</f>
        <v>0</v>
      </c>
      <c r="AL10" s="87">
        <f t="shared" si="21"/>
        <v>0</v>
      </c>
    </row>
    <row r="11" spans="1:38" x14ac:dyDescent="0.2">
      <c r="A11" s="85" t="s">
        <v>176</v>
      </c>
      <c r="B11" s="86" t="s">
        <v>175</v>
      </c>
      <c r="C11" s="87">
        <f>SUMIFS(Tracker!I$5:I$52,Tracker!$G$5:$G$52,$A11,Tracker!$H$5:$H$52,$B11)</f>
        <v>40</v>
      </c>
      <c r="D11" s="87">
        <f>SUMIFS(Tracker!J$5:J$52,Tracker!$G$5:$G$52,$A11,Tracker!$H$5:$H$52,$B11)</f>
        <v>0</v>
      </c>
      <c r="E11" s="87">
        <f t="shared" si="10"/>
        <v>40</v>
      </c>
      <c r="F11" s="87">
        <f>SUMIFS(Tracker!L$5:L$52,Tracker!$G$5:$G$52,$A11,Tracker!$H$5:$H$52,$B11)</f>
        <v>115</v>
      </c>
      <c r="G11" s="87">
        <f>SUMIFS(Tracker!M$5:M$52,Tracker!$G$5:$G$52,$A11,Tracker!$H$5:$H$52,$B11)</f>
        <v>0</v>
      </c>
      <c r="H11" s="87">
        <f t="shared" si="11"/>
        <v>155</v>
      </c>
      <c r="I11" s="87">
        <f>SUMIFS(Tracker!O$5:O$52,Tracker!$G$5:$G$52,$A11,Tracker!$H$5:$H$52,$B11)</f>
        <v>0</v>
      </c>
      <c r="J11" s="87">
        <f>SUMIFS(Tracker!P$5:P$52,Tracker!$G$5:$G$52,$A11,Tracker!$H$5:$H$52,$B11)</f>
        <v>0</v>
      </c>
      <c r="K11" s="87">
        <f t="shared" si="12"/>
        <v>155</v>
      </c>
      <c r="L11" s="87">
        <f>SUMIFS(Tracker!R$5:R$52,Tracker!$G$5:$G$52,$A11,Tracker!$H$5:$H$52,$B11)</f>
        <v>0</v>
      </c>
      <c r="M11" s="87">
        <f>SUMIFS(Tracker!S$5:S$52,Tracker!$G$5:$G$52,$A11,Tracker!$H$5:$H$52,$B11)</f>
        <v>0</v>
      </c>
      <c r="N11" s="87">
        <f t="shared" si="13"/>
        <v>155</v>
      </c>
      <c r="O11" s="87">
        <f>SUMIFS(Tracker!U$5:U$52,Tracker!$G$5:$G$52,$A11,Tracker!$H$5:$H$52,$B11)</f>
        <v>115</v>
      </c>
      <c r="P11" s="87">
        <f>SUMIFS(Tracker!V$5:V$52,Tracker!$G$5:$G$52,$A11,Tracker!$H$5:$H$52,$B11)</f>
        <v>0</v>
      </c>
      <c r="Q11" s="87">
        <f t="shared" si="14"/>
        <v>270</v>
      </c>
      <c r="R11" s="87">
        <f>SUMIFS(Tracker!X$5:X$52,Tracker!$G$5:$G$52,$A11,Tracker!$H$5:$H$52,$B11)</f>
        <v>54</v>
      </c>
      <c r="S11" s="87">
        <f>SUMIFS(Tracker!Y$5:Y$52,Tracker!$G$5:$G$52,$A11,Tracker!$H$5:$H$52,$B11)</f>
        <v>0</v>
      </c>
      <c r="T11" s="87">
        <f t="shared" si="15"/>
        <v>324</v>
      </c>
      <c r="U11" s="87">
        <f>SUMIFS(Tracker!AA$5:AA$52,Tracker!$G$5:$G$52,$A11,Tracker!$H$5:$H$52,$B11)</f>
        <v>115</v>
      </c>
      <c r="V11" s="87">
        <f>SUMIFS(Tracker!AB$5:AB$52,Tracker!$G$5:$G$52,$A11,Tracker!$H$5:$H$52,$B11)</f>
        <v>0</v>
      </c>
      <c r="W11" s="87">
        <f t="shared" si="16"/>
        <v>439</v>
      </c>
      <c r="X11" s="87">
        <f>SUMIFS(Tracker!AD$5:AD$52,Tracker!$G$5:$G$52,$A11,Tracker!$H$5:$H$52,$B11)</f>
        <v>54</v>
      </c>
      <c r="Y11" s="87">
        <f>SUMIFS(Tracker!AE$5:AE$52,Tracker!$G$5:$G$52,$A11,Tracker!$H$5:$H$52,$B11)</f>
        <v>0</v>
      </c>
      <c r="Z11" s="87">
        <f t="shared" si="17"/>
        <v>493</v>
      </c>
      <c r="AA11" s="87">
        <f>SUMIFS(Tracker!AG$5:AG$52,Tracker!$G$5:$G$52,$A11,Tracker!$H$5:$H$52,$B11)</f>
        <v>0</v>
      </c>
      <c r="AB11" s="87">
        <f>SUMIFS(Tracker!AH$5:AH$52,Tracker!$G$5:$G$52,$A11,Tracker!$H$5:$H$52,$B11)</f>
        <v>0</v>
      </c>
      <c r="AC11" s="87">
        <f t="shared" si="18"/>
        <v>493</v>
      </c>
      <c r="AD11" s="87">
        <f>SUMIFS(Tracker!AJ$5:AJ$52,Tracker!$G$5:$G$52,$A11,Tracker!$H$5:$H$52,$B11)</f>
        <v>0</v>
      </c>
      <c r="AE11" s="87">
        <f>SUMIFS(Tracker!AK$5:AK$52,Tracker!$G$5:$G$52,$A11,Tracker!$H$5:$H$52,$B11)</f>
        <v>0</v>
      </c>
      <c r="AF11" s="87">
        <f t="shared" si="19"/>
        <v>493</v>
      </c>
      <c r="AG11" s="87">
        <f>SUMIFS(Tracker!AM$5:AM$52,Tracker!$G$5:$G$52,$A11,Tracker!$H$5:$H$52,$B11)</f>
        <v>0</v>
      </c>
      <c r="AH11" s="87">
        <f>SUMIFS(Tracker!AN$5:AN$52,Tracker!$G$5:$G$52,$A11,Tracker!$H$5:$H$52,$B11)</f>
        <v>0</v>
      </c>
      <c r="AI11" s="87">
        <f t="shared" si="20"/>
        <v>493</v>
      </c>
      <c r="AJ11" s="87">
        <f>SUMIFS(Tracker!AP$5:AP$52,Tracker!$G$5:$G$52,$A11,Tracker!$H$5:$H$52,$B11)</f>
        <v>0</v>
      </c>
      <c r="AK11" s="87">
        <f>SUMIFS(Tracker!AQ$5:AQ$52,Tracker!$G$5:$G$52,$A11,Tracker!$H$5:$H$52,$B11)</f>
        <v>0</v>
      </c>
      <c r="AL11" s="87">
        <f t="shared" si="21"/>
        <v>493</v>
      </c>
    </row>
    <row r="12" spans="1:38" x14ac:dyDescent="0.2">
      <c r="A12" s="85" t="s">
        <v>177</v>
      </c>
      <c r="B12" s="86" t="s">
        <v>175</v>
      </c>
      <c r="C12" s="87">
        <f>SUMIFS(Tracker!I$5:I$52,Tracker!$G$5:$G$52,$A12,Tracker!$H$5:$H$52,$B12)</f>
        <v>100</v>
      </c>
      <c r="D12" s="87">
        <f>SUMIFS(Tracker!J$5:J$52,Tracker!$G$5:$G$52,$A12,Tracker!$H$5:$H$52,$B12)</f>
        <v>0</v>
      </c>
      <c r="E12" s="87">
        <f t="shared" si="10"/>
        <v>100</v>
      </c>
      <c r="F12" s="87">
        <f>SUMIFS(Tracker!L$5:L$52,Tracker!$G$5:$G$52,$A12,Tracker!$H$5:$H$52,$B12)</f>
        <v>0</v>
      </c>
      <c r="G12" s="87">
        <f>SUMIFS(Tracker!M$5:M$52,Tracker!$G$5:$G$52,$A12,Tracker!$H$5:$H$52,$B12)</f>
        <v>0</v>
      </c>
      <c r="H12" s="87">
        <f t="shared" si="11"/>
        <v>100</v>
      </c>
      <c r="I12" s="87">
        <f>SUMIFS(Tracker!O$5:O$52,Tracker!$G$5:$G$52,$A12,Tracker!$H$5:$H$52,$B12)</f>
        <v>0</v>
      </c>
      <c r="J12" s="87">
        <f>SUMIFS(Tracker!P$5:P$52,Tracker!$G$5:$G$52,$A12,Tracker!$H$5:$H$52,$B12)</f>
        <v>0</v>
      </c>
      <c r="K12" s="87">
        <f t="shared" si="12"/>
        <v>100</v>
      </c>
      <c r="L12" s="87">
        <f>SUMIFS(Tracker!R$5:R$52,Tracker!$G$5:$G$52,$A12,Tracker!$H$5:$H$52,$B12)</f>
        <v>0</v>
      </c>
      <c r="M12" s="87">
        <f>SUMIFS(Tracker!S$5:S$52,Tracker!$G$5:$G$52,$A12,Tracker!$H$5:$H$52,$B12)</f>
        <v>0</v>
      </c>
      <c r="N12" s="87">
        <f t="shared" si="13"/>
        <v>100</v>
      </c>
      <c r="O12" s="87">
        <f>SUMIFS(Tracker!U$5:U$52,Tracker!$G$5:$G$52,$A12,Tracker!$H$5:$H$52,$B12)</f>
        <v>100.2</v>
      </c>
      <c r="P12" s="87">
        <f>SUMIFS(Tracker!V$5:V$52,Tracker!$G$5:$G$52,$A12,Tracker!$H$5:$H$52,$B12)</f>
        <v>0</v>
      </c>
      <c r="Q12" s="87">
        <f t="shared" si="14"/>
        <v>200.2</v>
      </c>
      <c r="R12" s="87">
        <f>SUMIFS(Tracker!X$5:X$52,Tracker!$G$5:$G$52,$A12,Tracker!$H$5:$H$52,$B12)</f>
        <v>100</v>
      </c>
      <c r="S12" s="87">
        <f>SUMIFS(Tracker!Y$5:Y$52,Tracker!$G$5:$G$52,$A12,Tracker!$H$5:$H$52,$B12)</f>
        <v>0</v>
      </c>
      <c r="T12" s="87">
        <f t="shared" si="15"/>
        <v>300.2</v>
      </c>
      <c r="U12" s="87">
        <f>SUMIFS(Tracker!AA$5:AA$52,Tracker!$G$5:$G$52,$A12,Tracker!$H$5:$H$52,$B12)</f>
        <v>0</v>
      </c>
      <c r="V12" s="87">
        <f>SUMIFS(Tracker!AB$5:AB$52,Tracker!$G$5:$G$52,$A12,Tracker!$H$5:$H$52,$B12)</f>
        <v>0</v>
      </c>
      <c r="W12" s="87">
        <f t="shared" si="16"/>
        <v>300.2</v>
      </c>
      <c r="X12" s="87">
        <f>SUMIFS(Tracker!AD$5:AD$52,Tracker!$G$5:$G$52,$A12,Tracker!$H$5:$H$52,$B12)</f>
        <v>100</v>
      </c>
      <c r="Y12" s="87">
        <f>SUMIFS(Tracker!AE$5:AE$52,Tracker!$G$5:$G$52,$A12,Tracker!$H$5:$H$52,$B12)</f>
        <v>0</v>
      </c>
      <c r="Z12" s="87">
        <f t="shared" si="17"/>
        <v>400.2</v>
      </c>
      <c r="AA12" s="87">
        <f>SUMIFS(Tracker!AG$5:AG$52,Tracker!$G$5:$G$52,$A12,Tracker!$H$5:$H$52,$B12)</f>
        <v>0</v>
      </c>
      <c r="AB12" s="87">
        <f>SUMIFS(Tracker!AH$5:AH$52,Tracker!$G$5:$G$52,$A12,Tracker!$H$5:$H$52,$B12)</f>
        <v>0</v>
      </c>
      <c r="AC12" s="87">
        <f t="shared" si="18"/>
        <v>400.2</v>
      </c>
      <c r="AD12" s="87">
        <f>SUMIFS(Tracker!AJ$5:AJ$52,Tracker!$G$5:$G$52,$A12,Tracker!$H$5:$H$52,$B12)</f>
        <v>0</v>
      </c>
      <c r="AE12" s="87">
        <f>SUMIFS(Tracker!AK$5:AK$52,Tracker!$G$5:$G$52,$A12,Tracker!$H$5:$H$52,$B12)</f>
        <v>0</v>
      </c>
      <c r="AF12" s="87">
        <f t="shared" si="19"/>
        <v>400.2</v>
      </c>
      <c r="AG12" s="87">
        <f>SUMIFS(Tracker!AM$5:AM$52,Tracker!$G$5:$G$52,$A12,Tracker!$H$5:$H$52,$B12)</f>
        <v>0</v>
      </c>
      <c r="AH12" s="87">
        <f>SUMIFS(Tracker!AN$5:AN$52,Tracker!$G$5:$G$52,$A12,Tracker!$H$5:$H$52,$B12)</f>
        <v>0</v>
      </c>
      <c r="AI12" s="87">
        <f t="shared" si="20"/>
        <v>400.2</v>
      </c>
      <c r="AJ12" s="87">
        <f>SUMIFS(Tracker!AP$5:AP$52,Tracker!$G$5:$G$52,$A12,Tracker!$H$5:$H$52,$B12)</f>
        <v>100</v>
      </c>
      <c r="AK12" s="87">
        <f>SUMIFS(Tracker!AQ$5:AQ$52,Tracker!$G$5:$G$52,$A12,Tracker!$H$5:$H$52,$B12)</f>
        <v>0</v>
      </c>
      <c r="AL12" s="87">
        <f t="shared" si="21"/>
        <v>500.2</v>
      </c>
    </row>
    <row r="13" spans="1:38" x14ac:dyDescent="0.2">
      <c r="A13" s="85" t="s">
        <v>178</v>
      </c>
      <c r="B13" s="86" t="s">
        <v>169</v>
      </c>
      <c r="C13" s="87">
        <f>SUMIFS(Tracker!I$5:I$52,Tracker!$G$5:$G$52,$A13,Tracker!$H$5:$H$52,$B13)</f>
        <v>0</v>
      </c>
      <c r="D13" s="87">
        <f>SUMIFS(Tracker!J$5:J$52,Tracker!$G$5:$G$52,$A13,Tracker!$H$5:$H$52,$B13)</f>
        <v>0</v>
      </c>
      <c r="E13" s="87">
        <f t="shared" si="10"/>
        <v>0</v>
      </c>
      <c r="F13" s="87">
        <f>SUMIFS(Tracker!L$5:L$52,Tracker!$G$5:$G$52,$A13,Tracker!$H$5:$H$52,$B13)</f>
        <v>0</v>
      </c>
      <c r="G13" s="87">
        <f>SUMIFS(Tracker!M$5:M$52,Tracker!$G$5:$G$52,$A13,Tracker!$H$5:$H$52,$B13)</f>
        <v>0</v>
      </c>
      <c r="H13" s="87">
        <f t="shared" si="11"/>
        <v>0</v>
      </c>
      <c r="I13" s="87">
        <f>SUMIFS(Tracker!O$5:O$52,Tracker!$G$5:$G$52,$A13,Tracker!$H$5:$H$52,$B13)</f>
        <v>0</v>
      </c>
      <c r="J13" s="87">
        <f>SUMIFS(Tracker!P$5:P$52,Tracker!$G$5:$G$52,$A13,Tracker!$H$5:$H$52,$B13)</f>
        <v>0</v>
      </c>
      <c r="K13" s="87">
        <f t="shared" si="12"/>
        <v>0</v>
      </c>
      <c r="L13" s="87">
        <f>SUMIFS(Tracker!R$5:R$52,Tracker!$G$5:$G$52,$A13,Tracker!$H$5:$H$52,$B13)</f>
        <v>0</v>
      </c>
      <c r="M13" s="87">
        <f>SUMIFS(Tracker!S$5:S$52,Tracker!$G$5:$G$52,$A13,Tracker!$H$5:$H$52,$B13)</f>
        <v>0</v>
      </c>
      <c r="N13" s="87">
        <f t="shared" si="13"/>
        <v>0</v>
      </c>
      <c r="O13" s="87">
        <f>SUMIFS(Tracker!U$5:U$52,Tracker!$G$5:$G$52,$A13,Tracker!$H$5:$H$52,$B13)</f>
        <v>150</v>
      </c>
      <c r="P13" s="87">
        <f>SUMIFS(Tracker!V$5:V$52,Tracker!$G$5:$G$52,$A13,Tracker!$H$5:$H$52,$B13)</f>
        <v>0</v>
      </c>
      <c r="Q13" s="87">
        <f t="shared" si="14"/>
        <v>150</v>
      </c>
      <c r="R13" s="87">
        <f>SUMIFS(Tracker!X$5:X$52,Tracker!$G$5:$G$52,$A13,Tracker!$H$5:$H$52,$B13)</f>
        <v>0</v>
      </c>
      <c r="S13" s="87">
        <f>SUMIFS(Tracker!Y$5:Y$52,Tracker!$G$5:$G$52,$A13,Tracker!$H$5:$H$52,$B13)</f>
        <v>0</v>
      </c>
      <c r="T13" s="87">
        <f t="shared" si="15"/>
        <v>150</v>
      </c>
      <c r="U13" s="87">
        <f>SUMIFS(Tracker!AA$5:AA$52,Tracker!$G$5:$G$52,$A13,Tracker!$H$5:$H$52,$B13)</f>
        <v>0</v>
      </c>
      <c r="V13" s="87">
        <f>SUMIFS(Tracker!AB$5:AB$52,Tracker!$G$5:$G$52,$A13,Tracker!$H$5:$H$52,$B13)</f>
        <v>0</v>
      </c>
      <c r="W13" s="87">
        <f t="shared" si="16"/>
        <v>150</v>
      </c>
      <c r="X13" s="87">
        <f>SUMIFS(Tracker!AD$5:AD$52,Tracker!$G$5:$G$52,$A13,Tracker!$H$5:$H$52,$B13)</f>
        <v>150</v>
      </c>
      <c r="Y13" s="87">
        <f>SUMIFS(Tracker!AE$5:AE$52,Tracker!$G$5:$G$52,$A13,Tracker!$H$5:$H$52,$B13)</f>
        <v>0</v>
      </c>
      <c r="Z13" s="87">
        <f t="shared" si="17"/>
        <v>300</v>
      </c>
      <c r="AA13" s="87">
        <f>SUMIFS(Tracker!AG$5:AG$52,Tracker!$G$5:$G$52,$A13,Tracker!$H$5:$H$52,$B13)</f>
        <v>0</v>
      </c>
      <c r="AB13" s="87">
        <f>SUMIFS(Tracker!AH$5:AH$52,Tracker!$G$5:$G$52,$A13,Tracker!$H$5:$H$52,$B13)</f>
        <v>0</v>
      </c>
      <c r="AC13" s="87">
        <f t="shared" si="18"/>
        <v>300</v>
      </c>
      <c r="AD13" s="87">
        <f>SUMIFS(Tracker!AJ$5:AJ$52,Tracker!$G$5:$G$52,$A13,Tracker!$H$5:$H$52,$B13)</f>
        <v>0</v>
      </c>
      <c r="AE13" s="87">
        <f>SUMIFS(Tracker!AK$5:AK$52,Tracker!$G$5:$G$52,$A13,Tracker!$H$5:$H$52,$B13)</f>
        <v>0</v>
      </c>
      <c r="AF13" s="87">
        <f t="shared" si="19"/>
        <v>300</v>
      </c>
      <c r="AG13" s="87">
        <f>SUMIFS(Tracker!AM$5:AM$52,Tracker!$G$5:$G$52,$A13,Tracker!$H$5:$H$52,$B13)</f>
        <v>0</v>
      </c>
      <c r="AH13" s="87">
        <f>SUMIFS(Tracker!AN$5:AN$52,Tracker!$G$5:$G$52,$A13,Tracker!$H$5:$H$52,$B13)</f>
        <v>0</v>
      </c>
      <c r="AI13" s="87">
        <f t="shared" si="20"/>
        <v>300</v>
      </c>
      <c r="AJ13" s="87">
        <f>SUMIFS(Tracker!AP$5:AP$52,Tracker!$G$5:$G$52,$A13,Tracker!$H$5:$H$52,$B13)</f>
        <v>0</v>
      </c>
      <c r="AK13" s="87">
        <f>SUMIFS(Tracker!AQ$5:AQ$52,Tracker!$G$5:$G$52,$A13,Tracker!$H$5:$H$52,$B13)</f>
        <v>0</v>
      </c>
      <c r="AL13" s="87">
        <f t="shared" si="21"/>
        <v>300</v>
      </c>
    </row>
    <row r="14" spans="1:38" x14ac:dyDescent="0.2">
      <c r="A14" s="85" t="s">
        <v>178</v>
      </c>
      <c r="B14" s="86" t="s">
        <v>175</v>
      </c>
      <c r="C14" s="87">
        <f>SUMIFS(Tracker!I$5:I$52,Tracker!$G$5:$G$52,$A14,Tracker!$H$5:$H$52,$B14)</f>
        <v>236</v>
      </c>
      <c r="D14" s="87">
        <f>SUMIFS(Tracker!J$5:J$52,Tracker!$G$5:$G$52,$A14,Tracker!$H$5:$H$52,$B14)</f>
        <v>0</v>
      </c>
      <c r="E14" s="87">
        <f t="shared" si="10"/>
        <v>236</v>
      </c>
      <c r="F14" s="87">
        <f>SUMIFS(Tracker!L$5:L$52,Tracker!$G$5:$G$52,$A14,Tracker!$H$5:$H$52,$B14)</f>
        <v>170</v>
      </c>
      <c r="G14" s="87">
        <f>SUMIFS(Tracker!M$5:M$52,Tracker!$G$5:$G$52,$A14,Tracker!$H$5:$H$52,$B14)</f>
        <v>0</v>
      </c>
      <c r="H14" s="87">
        <f t="shared" si="11"/>
        <v>406</v>
      </c>
      <c r="I14" s="87">
        <f>SUMIFS(Tracker!O$5:O$52,Tracker!$G$5:$G$52,$A14,Tracker!$H$5:$H$52,$B14)</f>
        <v>0</v>
      </c>
      <c r="J14" s="87">
        <f>SUMIFS(Tracker!P$5:P$52,Tracker!$G$5:$G$52,$A14,Tracker!$H$5:$H$52,$B14)</f>
        <v>0</v>
      </c>
      <c r="K14" s="87">
        <f t="shared" si="12"/>
        <v>406</v>
      </c>
      <c r="L14" s="87">
        <f>SUMIFS(Tracker!R$5:R$52,Tracker!$G$5:$G$52,$A14,Tracker!$H$5:$H$52,$B14)</f>
        <v>0</v>
      </c>
      <c r="M14" s="87">
        <f>SUMIFS(Tracker!S$5:S$52,Tracker!$G$5:$G$52,$A14,Tracker!$H$5:$H$52,$B14)</f>
        <v>0</v>
      </c>
      <c r="N14" s="87">
        <f t="shared" si="13"/>
        <v>406</v>
      </c>
      <c r="O14" s="87">
        <f>SUMIFS(Tracker!U$5:U$52,Tracker!$G$5:$G$52,$A14,Tracker!$H$5:$H$52,$B14)</f>
        <v>236</v>
      </c>
      <c r="P14" s="87">
        <f>SUMIFS(Tracker!V$5:V$52,Tracker!$G$5:$G$52,$A14,Tracker!$H$5:$H$52,$B14)</f>
        <v>0</v>
      </c>
      <c r="Q14" s="87">
        <f t="shared" si="14"/>
        <v>642</v>
      </c>
      <c r="R14" s="87">
        <f>SUMIFS(Tracker!X$5:X$52,Tracker!$G$5:$G$52,$A14,Tracker!$H$5:$H$52,$B14)</f>
        <v>288.5</v>
      </c>
      <c r="S14" s="87">
        <f>SUMIFS(Tracker!Y$5:Y$52,Tracker!$G$5:$G$52,$A14,Tracker!$H$5:$H$52,$B14)</f>
        <v>0</v>
      </c>
      <c r="T14" s="87">
        <f t="shared" si="15"/>
        <v>930.5</v>
      </c>
      <c r="U14" s="87">
        <f>SUMIFS(Tracker!AA$5:AA$52,Tracker!$G$5:$G$52,$A14,Tracker!$H$5:$H$52,$B14)</f>
        <v>236</v>
      </c>
      <c r="V14" s="87">
        <f>SUMIFS(Tracker!AB$5:AB$52,Tracker!$G$5:$G$52,$A14,Tracker!$H$5:$H$52,$B14)</f>
        <v>0</v>
      </c>
      <c r="W14" s="87">
        <f t="shared" si="16"/>
        <v>1166.5</v>
      </c>
      <c r="X14" s="87">
        <f>SUMIFS(Tracker!AD$5:AD$52,Tracker!$G$5:$G$52,$A14,Tracker!$H$5:$H$52,$B14)</f>
        <v>288.5</v>
      </c>
      <c r="Y14" s="87">
        <f>SUMIFS(Tracker!AE$5:AE$52,Tracker!$G$5:$G$52,$A14,Tracker!$H$5:$H$52,$B14)</f>
        <v>0</v>
      </c>
      <c r="Z14" s="87">
        <f t="shared" si="17"/>
        <v>1455</v>
      </c>
      <c r="AA14" s="87">
        <f>SUMIFS(Tracker!AG$5:AG$52,Tracker!$G$5:$G$52,$A14,Tracker!$H$5:$H$52,$B14)</f>
        <v>288</v>
      </c>
      <c r="AB14" s="87">
        <f>SUMIFS(Tracker!AH$5:AH$52,Tracker!$G$5:$G$52,$A14,Tracker!$H$5:$H$52,$B14)</f>
        <v>0</v>
      </c>
      <c r="AC14" s="87">
        <f t="shared" si="18"/>
        <v>1743</v>
      </c>
      <c r="AD14" s="87">
        <f>SUMIFS(Tracker!AJ$5:AJ$52,Tracker!$G$5:$G$52,$A14,Tracker!$H$5:$H$52,$B14)</f>
        <v>0</v>
      </c>
      <c r="AE14" s="87">
        <f>SUMIFS(Tracker!AK$5:AK$52,Tracker!$G$5:$G$52,$A14,Tracker!$H$5:$H$52,$B14)</f>
        <v>0</v>
      </c>
      <c r="AF14" s="87">
        <f t="shared" si="19"/>
        <v>1743</v>
      </c>
      <c r="AG14" s="87">
        <f>SUMIFS(Tracker!AM$5:AM$52,Tracker!$G$5:$G$52,$A14,Tracker!$H$5:$H$52,$B14)</f>
        <v>0</v>
      </c>
      <c r="AH14" s="87">
        <f>SUMIFS(Tracker!AN$5:AN$52,Tracker!$G$5:$G$52,$A14,Tracker!$H$5:$H$52,$B14)</f>
        <v>0</v>
      </c>
      <c r="AI14" s="87">
        <f t="shared" si="20"/>
        <v>1743</v>
      </c>
      <c r="AJ14" s="87">
        <f>SUMIFS(Tracker!AP$5:AP$52,Tracker!$G$5:$G$52,$A14,Tracker!$H$5:$H$52,$B14)</f>
        <v>288</v>
      </c>
      <c r="AK14" s="87">
        <f>SUMIFS(Tracker!AQ$5:AQ$52,Tracker!$G$5:$G$52,$A14,Tracker!$H$5:$H$52,$B14)</f>
        <v>0</v>
      </c>
      <c r="AL14" s="87">
        <f t="shared" si="21"/>
        <v>2031</v>
      </c>
    </row>
    <row r="15" spans="1:38" x14ac:dyDescent="0.2">
      <c r="A15" s="85" t="s">
        <v>179</v>
      </c>
      <c r="B15" s="86" t="s">
        <v>179</v>
      </c>
      <c r="C15" s="87">
        <f>SUMIFS(Tracker!I$5:I$52,Tracker!$G$5:$G$52,$A15,Tracker!$H$5:$H$52,$B15)</f>
        <v>0</v>
      </c>
      <c r="D15" s="87">
        <f>SUMIFS(Tracker!J$5:J$52,Tracker!$G$5:$G$52,$A15,Tracker!$H$5:$H$52,$B15)</f>
        <v>0</v>
      </c>
      <c r="E15" s="87">
        <f t="shared" si="10"/>
        <v>0</v>
      </c>
      <c r="F15" s="87">
        <f>SUMIFS(Tracker!L$5:L$52,Tracker!$G$5:$G$52,$A15,Tracker!$H$5:$H$52,$B15)</f>
        <v>0</v>
      </c>
      <c r="G15" s="87">
        <f>SUMIFS(Tracker!M$5:M$52,Tracker!$G$5:$G$52,$A15,Tracker!$H$5:$H$52,$B15)</f>
        <v>0</v>
      </c>
      <c r="H15" s="87">
        <f t="shared" si="11"/>
        <v>0</v>
      </c>
      <c r="I15" s="87">
        <f>SUMIFS(Tracker!O$5:O$52,Tracker!$G$5:$G$52,$A15,Tracker!$H$5:$H$52,$B15)</f>
        <v>0</v>
      </c>
      <c r="J15" s="87">
        <f>SUMIFS(Tracker!P$5:P$52,Tracker!$G$5:$G$52,$A15,Tracker!$H$5:$H$52,$B15)</f>
        <v>0</v>
      </c>
      <c r="K15" s="87">
        <f t="shared" si="12"/>
        <v>0</v>
      </c>
      <c r="L15" s="87">
        <f>SUMIFS(Tracker!R$5:R$52,Tracker!$G$5:$G$52,$A15,Tracker!$H$5:$H$52,$B15)</f>
        <v>0</v>
      </c>
      <c r="M15" s="87">
        <f>SUMIFS(Tracker!S$5:S$52,Tracker!$G$5:$G$52,$A15,Tracker!$H$5:$H$52,$B15)</f>
        <v>0</v>
      </c>
      <c r="N15" s="87">
        <f t="shared" si="13"/>
        <v>0</v>
      </c>
      <c r="O15" s="87">
        <f>SUMIFS(Tracker!U$5:U$52,Tracker!$G$5:$G$52,$A15,Tracker!$H$5:$H$52,$B15)</f>
        <v>64.8</v>
      </c>
      <c r="P15" s="87">
        <f>SUMIFS(Tracker!V$5:V$52,Tracker!$G$5:$G$52,$A15,Tracker!$H$5:$H$52,$B15)</f>
        <v>0</v>
      </c>
      <c r="Q15" s="87">
        <f t="shared" si="14"/>
        <v>64.8</v>
      </c>
      <c r="R15" s="87">
        <f>SUMIFS(Tracker!X$5:X$52,Tracker!$G$5:$G$52,$A15,Tracker!$H$5:$H$52,$B15)</f>
        <v>25</v>
      </c>
      <c r="S15" s="87">
        <f>SUMIFS(Tracker!Y$5:Y$52,Tracker!$G$5:$G$52,$A15,Tracker!$H$5:$H$52,$B15)</f>
        <v>0</v>
      </c>
      <c r="T15" s="87">
        <f t="shared" si="15"/>
        <v>89.8</v>
      </c>
      <c r="U15" s="87">
        <f>SUMIFS(Tracker!AA$5:AA$52,Tracker!$G$5:$G$52,$A15,Tracker!$H$5:$H$52,$B15)</f>
        <v>0</v>
      </c>
      <c r="V15" s="87">
        <f>SUMIFS(Tracker!AB$5:AB$52,Tracker!$G$5:$G$52,$A15,Tracker!$H$5:$H$52,$B15)</f>
        <v>0</v>
      </c>
      <c r="W15" s="87">
        <f t="shared" si="16"/>
        <v>89.8</v>
      </c>
      <c r="X15" s="87">
        <f>SUMIFS(Tracker!AD$5:AD$52,Tracker!$G$5:$G$52,$A15,Tracker!$H$5:$H$52,$B15)</f>
        <v>0</v>
      </c>
      <c r="Y15" s="87">
        <f>SUMIFS(Tracker!AE$5:AE$52,Tracker!$G$5:$G$52,$A15,Tracker!$H$5:$H$52,$B15)</f>
        <v>0</v>
      </c>
      <c r="Z15" s="87">
        <f t="shared" si="17"/>
        <v>89.8</v>
      </c>
      <c r="AA15" s="87">
        <f>SUMIFS(Tracker!AG$5:AG$52,Tracker!$G$5:$G$52,$A15,Tracker!$H$5:$H$52,$B15)</f>
        <v>0</v>
      </c>
      <c r="AB15" s="87">
        <f>SUMIFS(Tracker!AH$5:AH$52,Tracker!$G$5:$G$52,$A15,Tracker!$H$5:$H$52,$B15)</f>
        <v>0</v>
      </c>
      <c r="AC15" s="87">
        <f t="shared" si="18"/>
        <v>89.8</v>
      </c>
      <c r="AD15" s="87">
        <f>SUMIFS(Tracker!AJ$5:AJ$52,Tracker!$G$5:$G$52,$A15,Tracker!$H$5:$H$52,$B15)</f>
        <v>0</v>
      </c>
      <c r="AE15" s="87">
        <f>SUMIFS(Tracker!AK$5:AK$52,Tracker!$G$5:$G$52,$A15,Tracker!$H$5:$H$52,$B15)</f>
        <v>0</v>
      </c>
      <c r="AF15" s="87">
        <f t="shared" si="19"/>
        <v>89.8</v>
      </c>
      <c r="AG15" s="87">
        <f>SUMIFS(Tracker!AM$5:AM$52,Tracker!$G$5:$G$52,$A15,Tracker!$H$5:$H$52,$B15)</f>
        <v>0</v>
      </c>
      <c r="AH15" s="87">
        <f>SUMIFS(Tracker!AN$5:AN$52,Tracker!$G$5:$G$52,$A15,Tracker!$H$5:$H$52,$B15)</f>
        <v>0</v>
      </c>
      <c r="AI15" s="87">
        <f t="shared" si="20"/>
        <v>89.8</v>
      </c>
      <c r="AJ15" s="87">
        <f>SUMIFS(Tracker!AP$5:AP$52,Tracker!$G$5:$G$52,$A15,Tracker!$H$5:$H$52,$B15)</f>
        <v>0</v>
      </c>
      <c r="AK15" s="87">
        <f>SUMIFS(Tracker!AQ$5:AQ$52,Tracker!$G$5:$G$52,$A15,Tracker!$H$5:$H$52,$B15)</f>
        <v>0</v>
      </c>
      <c r="AL15" s="87">
        <f t="shared" si="21"/>
        <v>89.8</v>
      </c>
    </row>
    <row r="16" spans="1:38" x14ac:dyDescent="0.2">
      <c r="A16" s="88" t="s">
        <v>180</v>
      </c>
      <c r="B16" s="88"/>
      <c r="C16" s="89">
        <f>SUM(C5:C15)</f>
        <v>1061.25</v>
      </c>
      <c r="D16" s="89">
        <f t="shared" ref="D16:AL16" si="22">SUM(D5:D15)</f>
        <v>0</v>
      </c>
      <c r="E16" s="89">
        <f t="shared" si="22"/>
        <v>1061.25</v>
      </c>
      <c r="F16" s="89">
        <f t="shared" si="22"/>
        <v>727.25</v>
      </c>
      <c r="G16" s="89">
        <f t="shared" si="22"/>
        <v>0</v>
      </c>
      <c r="H16" s="89">
        <f t="shared" si="22"/>
        <v>1788.5</v>
      </c>
      <c r="I16" s="89">
        <f t="shared" si="22"/>
        <v>0</v>
      </c>
      <c r="J16" s="89">
        <f t="shared" si="22"/>
        <v>0</v>
      </c>
      <c r="K16" s="89">
        <f t="shared" si="22"/>
        <v>1788.5</v>
      </c>
      <c r="L16" s="89">
        <f t="shared" si="22"/>
        <v>0</v>
      </c>
      <c r="M16" s="89">
        <f t="shared" si="22"/>
        <v>0</v>
      </c>
      <c r="N16" s="89">
        <f t="shared" si="22"/>
        <v>1788.5</v>
      </c>
      <c r="O16" s="89">
        <f t="shared" si="22"/>
        <v>1197</v>
      </c>
      <c r="P16" s="89">
        <f t="shared" si="22"/>
        <v>0</v>
      </c>
      <c r="Q16" s="89">
        <f t="shared" si="22"/>
        <v>2985.5</v>
      </c>
      <c r="R16" s="89">
        <f t="shared" si="22"/>
        <v>931.5</v>
      </c>
      <c r="S16" s="89">
        <f t="shared" si="22"/>
        <v>0</v>
      </c>
      <c r="T16" s="89">
        <f t="shared" si="22"/>
        <v>3917</v>
      </c>
      <c r="U16" s="89">
        <f t="shared" si="22"/>
        <v>938.2</v>
      </c>
      <c r="V16" s="89">
        <f t="shared" si="22"/>
        <v>0</v>
      </c>
      <c r="W16" s="89">
        <f t="shared" si="22"/>
        <v>4855.2</v>
      </c>
      <c r="X16" s="89">
        <f t="shared" si="22"/>
        <v>1261.5</v>
      </c>
      <c r="Y16" s="89">
        <f t="shared" si="22"/>
        <v>0</v>
      </c>
      <c r="Z16" s="89">
        <f t="shared" si="22"/>
        <v>6116.7</v>
      </c>
      <c r="AA16" s="89">
        <f t="shared" si="22"/>
        <v>805</v>
      </c>
      <c r="AB16" s="89">
        <f t="shared" si="22"/>
        <v>0</v>
      </c>
      <c r="AC16" s="89">
        <f t="shared" si="22"/>
        <v>6921.7</v>
      </c>
      <c r="AD16" s="89">
        <f t="shared" si="22"/>
        <v>0</v>
      </c>
      <c r="AE16" s="89">
        <f t="shared" si="22"/>
        <v>0</v>
      </c>
      <c r="AF16" s="89">
        <f t="shared" si="22"/>
        <v>6921.7</v>
      </c>
      <c r="AG16" s="89">
        <f t="shared" si="22"/>
        <v>0</v>
      </c>
      <c r="AH16" s="89">
        <f t="shared" si="22"/>
        <v>0</v>
      </c>
      <c r="AI16" s="89">
        <f t="shared" si="22"/>
        <v>6921.7</v>
      </c>
      <c r="AJ16" s="89">
        <f t="shared" si="22"/>
        <v>1002</v>
      </c>
      <c r="AK16" s="89">
        <f t="shared" si="22"/>
        <v>0</v>
      </c>
      <c r="AL16" s="89">
        <f t="shared" si="22"/>
        <v>7923.7</v>
      </c>
    </row>
  </sheetData>
  <mergeCells count="13">
    <mergeCell ref="AD3:AF3"/>
    <mergeCell ref="AG3:AI3"/>
    <mergeCell ref="AJ3:AL3"/>
    <mergeCell ref="A1:AL1"/>
    <mergeCell ref="C3:E3"/>
    <mergeCell ref="F3:H3"/>
    <mergeCell ref="I3:K3"/>
    <mergeCell ref="L3:N3"/>
    <mergeCell ref="O3:Q3"/>
    <mergeCell ref="R3:T3"/>
    <mergeCell ref="U3:W3"/>
    <mergeCell ref="X3:Z3"/>
    <mergeCell ref="AA3:AC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8ED34-7504-43E6-AE57-0F07EA0591D1}">
  <dimension ref="A1:F31"/>
  <sheetViews>
    <sheetView workbookViewId="0">
      <selection activeCell="D29" sqref="D29"/>
    </sheetView>
  </sheetViews>
  <sheetFormatPr defaultRowHeight="14.25" x14ac:dyDescent="0.2"/>
  <cols>
    <col min="1" max="1" width="25" customWidth="1"/>
    <col min="2" max="6" width="15.875" customWidth="1"/>
  </cols>
  <sheetData>
    <row r="1" spans="1:6" ht="18" x14ac:dyDescent="0.25">
      <c r="A1" s="37" t="s">
        <v>134</v>
      </c>
    </row>
    <row r="3" spans="1:6" ht="15" x14ac:dyDescent="0.2">
      <c r="A3" s="38" t="s">
        <v>135</v>
      </c>
    </row>
    <row r="4" spans="1:6" x14ac:dyDescent="0.2">
      <c r="A4" s="33" t="s">
        <v>136</v>
      </c>
      <c r="B4" s="33" t="s">
        <v>137</v>
      </c>
      <c r="C4" s="33" t="s">
        <v>138</v>
      </c>
      <c r="D4" s="33" t="s">
        <v>139</v>
      </c>
      <c r="E4" s="33" t="s">
        <v>140</v>
      </c>
      <c r="F4" s="39"/>
    </row>
    <row r="5" spans="1:6" x14ac:dyDescent="0.2">
      <c r="A5" s="34" t="str">
        <f>Plan!G$2</f>
        <v>20th</v>
      </c>
      <c r="B5" s="40">
        <f>Plan!G$51</f>
        <v>1061.25</v>
      </c>
      <c r="C5" s="40">
        <f>Tracker!J$53</f>
        <v>0</v>
      </c>
      <c r="D5" s="36">
        <f>Tracker!K$53</f>
        <v>1061.25</v>
      </c>
      <c r="E5" s="41">
        <f>IFERROR(1-D5/SUM(Plan!$G$51:G$51),0)</f>
        <v>0</v>
      </c>
      <c r="F5" s="39"/>
    </row>
    <row r="6" spans="1:6" x14ac:dyDescent="0.2">
      <c r="A6" s="34" t="str">
        <f>Plan!H$2</f>
        <v>21st</v>
      </c>
      <c r="B6" s="40">
        <f>Plan!H$51</f>
        <v>727.25</v>
      </c>
      <c r="C6" s="40">
        <f>Tracker!M$53</f>
        <v>0</v>
      </c>
      <c r="D6" s="36">
        <f>Tracker!N$53</f>
        <v>1788.5</v>
      </c>
      <c r="E6" s="41">
        <f>IFERROR(1-D6/SUM(Plan!$G$51:H$51),0)</f>
        <v>0</v>
      </c>
      <c r="F6" s="39"/>
    </row>
    <row r="7" spans="1:6" x14ac:dyDescent="0.2">
      <c r="A7" s="34" t="str">
        <f>Plan!I$2</f>
        <v>22nd</v>
      </c>
      <c r="B7" s="40">
        <f>Plan!I$51</f>
        <v>0</v>
      </c>
      <c r="C7" s="40">
        <f>Tracker!P$53</f>
        <v>0</v>
      </c>
      <c r="D7" s="36">
        <f>Tracker!Q$53</f>
        <v>1788.5</v>
      </c>
      <c r="E7" s="41">
        <f>IFERROR(1-D7/SUM(Plan!$G$51:I$51),0)</f>
        <v>0</v>
      </c>
      <c r="F7" s="39"/>
    </row>
    <row r="8" spans="1:6" x14ac:dyDescent="0.2">
      <c r="A8" s="34" t="str">
        <f>Plan!J$2</f>
        <v>23rd</v>
      </c>
      <c r="B8" s="40">
        <f>Plan!J$51</f>
        <v>0</v>
      </c>
      <c r="C8" s="40">
        <f>Tracker!S$53</f>
        <v>0</v>
      </c>
      <c r="D8" s="36">
        <f>Tracker!T$53</f>
        <v>1788.5</v>
      </c>
      <c r="E8" s="41">
        <f>IFERROR(1-D8/SUM(Plan!$G$51:J$51),0)</f>
        <v>0</v>
      </c>
      <c r="F8" s="39"/>
    </row>
    <row r="9" spans="1:6" x14ac:dyDescent="0.2">
      <c r="A9" s="34" t="str">
        <f>Plan!K$2</f>
        <v>24th</v>
      </c>
      <c r="B9" s="40">
        <f>Plan!K$51</f>
        <v>1197</v>
      </c>
      <c r="C9" s="40">
        <f>Tracker!V$53</f>
        <v>0</v>
      </c>
      <c r="D9" s="36">
        <f>Tracker!W$53</f>
        <v>2985.5</v>
      </c>
      <c r="E9" s="41">
        <f>IFERROR(1-D9/SUM(Plan!$G$51:K$51),0)</f>
        <v>0</v>
      </c>
      <c r="F9" s="39"/>
    </row>
    <row r="10" spans="1:6" x14ac:dyDescent="0.2">
      <c r="A10" s="34" t="str">
        <f>Plan!L$2</f>
        <v>25th</v>
      </c>
      <c r="B10" s="40">
        <f>Plan!L$51</f>
        <v>931.5</v>
      </c>
      <c r="C10" s="40">
        <f>Tracker!Y$53</f>
        <v>0</v>
      </c>
      <c r="D10" s="36">
        <f>Tracker!Z$53</f>
        <v>3917</v>
      </c>
      <c r="E10" s="41">
        <f>IFERROR(1-D10/SUM(Plan!$G$51:L$51),0)</f>
        <v>0</v>
      </c>
      <c r="F10" s="39"/>
    </row>
    <row r="11" spans="1:6" x14ac:dyDescent="0.2">
      <c r="A11" s="34" t="str">
        <f>Plan!M$2</f>
        <v>26th</v>
      </c>
      <c r="B11" s="40">
        <f>Plan!M$51</f>
        <v>938.2</v>
      </c>
      <c r="C11" s="40">
        <f>Tracker!AB$53</f>
        <v>0</v>
      </c>
      <c r="D11" s="36">
        <f>Tracker!AC$53</f>
        <v>4855.2</v>
      </c>
      <c r="E11" s="41">
        <f>IFERROR(1-D11/SUM(Plan!$G$51:M$51),0)</f>
        <v>0</v>
      </c>
      <c r="F11" s="39"/>
    </row>
    <row r="12" spans="1:6" x14ac:dyDescent="0.2">
      <c r="A12" s="34" t="str">
        <f>Plan!N$2</f>
        <v>27th</v>
      </c>
      <c r="B12" s="40">
        <f>Plan!N$51</f>
        <v>1261.5</v>
      </c>
      <c r="C12" s="40">
        <f>Tracker!AE$53</f>
        <v>0</v>
      </c>
      <c r="D12" s="36">
        <f>Tracker!AF$53</f>
        <v>6116.7</v>
      </c>
      <c r="E12" s="41">
        <f>IFERROR(1-D12/SUM(Plan!$G$51:N$51),0)</f>
        <v>0</v>
      </c>
      <c r="F12" s="39"/>
    </row>
    <row r="13" spans="1:6" x14ac:dyDescent="0.2">
      <c r="A13" s="34" t="str">
        <f>Plan!O$2</f>
        <v>28th</v>
      </c>
      <c r="B13" s="40">
        <f>Plan!O$51</f>
        <v>805</v>
      </c>
      <c r="C13" s="40">
        <f>Tracker!AH$53</f>
        <v>0</v>
      </c>
      <c r="D13" s="36">
        <f>Tracker!AI$53</f>
        <v>6921.7</v>
      </c>
      <c r="E13" s="41">
        <f>IFERROR(1-D13/SUM(Plan!$G$51:O$51),0)</f>
        <v>0</v>
      </c>
      <c r="F13" s="39"/>
    </row>
    <row r="14" spans="1:6" x14ac:dyDescent="0.2">
      <c r="A14" s="34" t="str">
        <f>Plan!P$2</f>
        <v>29th</v>
      </c>
      <c r="B14" s="40">
        <f>Plan!P$51</f>
        <v>0</v>
      </c>
      <c r="C14" s="40">
        <f>Tracker!AK$53</f>
        <v>0</v>
      </c>
      <c r="D14" s="36">
        <f>Tracker!AL$53</f>
        <v>6921.7</v>
      </c>
      <c r="E14" s="41">
        <f>IFERROR(1-D14/SUM(Plan!$G$51:P$51),0)</f>
        <v>0</v>
      </c>
      <c r="F14" s="39"/>
    </row>
    <row r="15" spans="1:6" x14ac:dyDescent="0.2">
      <c r="A15" s="34" t="str">
        <f>Plan!Q$2</f>
        <v>30th</v>
      </c>
      <c r="B15" s="40">
        <f>Plan!Q$51</f>
        <v>0</v>
      </c>
      <c r="C15" s="40">
        <f>Tracker!AN$53</f>
        <v>0</v>
      </c>
      <c r="D15" s="36">
        <f>Tracker!AO$53</f>
        <v>6921.7</v>
      </c>
      <c r="E15" s="41">
        <f>IFERROR(1-D15/SUM(Plan!$G$51:Q$51),0)</f>
        <v>0</v>
      </c>
      <c r="F15" s="39"/>
    </row>
    <row r="16" spans="1:6" x14ac:dyDescent="0.2">
      <c r="A16" s="34" t="str">
        <f>Plan!R$2</f>
        <v>31st</v>
      </c>
      <c r="B16" s="40">
        <f>Plan!R$51</f>
        <v>1002</v>
      </c>
      <c r="C16" s="40">
        <f>Tracker!AQ$53</f>
        <v>0</v>
      </c>
      <c r="D16" s="36">
        <f>Tracker!AR$53</f>
        <v>7923.7</v>
      </c>
      <c r="E16" s="41">
        <f>IFERROR(1-D16/SUM(Plan!$G$51:R$51),0)</f>
        <v>0</v>
      </c>
      <c r="F16" s="39"/>
    </row>
    <row r="17" spans="1:6" x14ac:dyDescent="0.2">
      <c r="A17" s="49" t="s">
        <v>141</v>
      </c>
      <c r="B17" s="50">
        <f>SUM(B5:B16)</f>
        <v>7923.7</v>
      </c>
      <c r="C17" s="50">
        <f>SUM(C5:C16)</f>
        <v>0</v>
      </c>
      <c r="D17" s="51">
        <f>D16</f>
        <v>7923.7</v>
      </c>
      <c r="E17" s="52">
        <f>IFERROR(C17/B17,0)</f>
        <v>0</v>
      </c>
      <c r="F17" s="39"/>
    </row>
    <row r="18" spans="1:6" x14ac:dyDescent="0.2">
      <c r="A18" s="39"/>
      <c r="B18" s="39"/>
      <c r="C18" s="39"/>
      <c r="D18" s="39"/>
      <c r="E18" s="39"/>
      <c r="F18" s="39"/>
    </row>
    <row r="19" spans="1:6" x14ac:dyDescent="0.2">
      <c r="A19" s="42" t="s">
        <v>142</v>
      </c>
      <c r="B19" s="39"/>
      <c r="C19" s="39"/>
      <c r="D19" s="39"/>
      <c r="E19" s="39"/>
      <c r="F19" s="39"/>
    </row>
    <row r="20" spans="1:6" x14ac:dyDescent="0.2">
      <c r="A20" s="35" t="s">
        <v>143</v>
      </c>
      <c r="B20" s="35" t="s">
        <v>144</v>
      </c>
      <c r="C20" s="35" t="s">
        <v>137</v>
      </c>
      <c r="D20" s="35" t="s">
        <v>138</v>
      </c>
      <c r="E20" s="35" t="s">
        <v>145</v>
      </c>
      <c r="F20" s="35" t="s">
        <v>146</v>
      </c>
    </row>
    <row r="21" spans="1:6" x14ac:dyDescent="0.2">
      <c r="A21" s="34" t="s">
        <v>147</v>
      </c>
      <c r="B21" s="34" t="s">
        <v>148</v>
      </c>
      <c r="C21" s="40">
        <f>SUM(Plan!G51:M51)</f>
        <v>4855.2</v>
      </c>
      <c r="D21" s="40">
        <f>Tracker!J53+Tracker!M53+Tracker!P53+Tracker!S53+Tracker!V53+Tracker!Y53+Tracker!AB53</f>
        <v>0</v>
      </c>
      <c r="E21" s="36">
        <f>C21-D21</f>
        <v>4855.2</v>
      </c>
      <c r="F21" s="41">
        <f>IFERROR(D21/C21,0)</f>
        <v>0</v>
      </c>
    </row>
    <row r="22" spans="1:6" x14ac:dyDescent="0.2">
      <c r="A22" s="34" t="s">
        <v>149</v>
      </c>
      <c r="B22" s="34" t="s">
        <v>150</v>
      </c>
      <c r="C22" s="40">
        <f>SUM(Plan!N51:R51)</f>
        <v>3068.5</v>
      </c>
      <c r="D22" s="40">
        <f>Tracker!AE53+Tracker!AH53+Tracker!AK53+Tracker!AN53+Tracker!AQ53</f>
        <v>0</v>
      </c>
      <c r="E22" s="36">
        <f>C22-D22</f>
        <v>3068.5</v>
      </c>
      <c r="F22" s="41">
        <f>IFERROR(D22/C22,0)</f>
        <v>0</v>
      </c>
    </row>
    <row r="23" spans="1:6" x14ac:dyDescent="0.2">
      <c r="A23" s="53" t="s">
        <v>141</v>
      </c>
      <c r="B23" s="54"/>
      <c r="C23" s="55">
        <f>SUM(C21:C22)</f>
        <v>7923.7</v>
      </c>
      <c r="D23" s="55">
        <f>SUM(D21:D22)</f>
        <v>0</v>
      </c>
      <c r="E23" s="56">
        <f>C23-D23</f>
        <v>7923.7</v>
      </c>
      <c r="F23" s="57">
        <f>IFERROR(D23/C23,0)</f>
        <v>0</v>
      </c>
    </row>
    <row r="24" spans="1:6" x14ac:dyDescent="0.2">
      <c r="A24" s="39"/>
      <c r="B24" s="39"/>
      <c r="C24" s="39"/>
      <c r="D24" s="39"/>
      <c r="E24" s="39"/>
      <c r="F24" s="39"/>
    </row>
    <row r="25" spans="1:6" x14ac:dyDescent="0.2">
      <c r="A25" s="43" t="s">
        <v>151</v>
      </c>
      <c r="B25" s="39"/>
      <c r="C25" s="39"/>
      <c r="D25" s="39"/>
      <c r="E25" s="39"/>
      <c r="F25" s="39"/>
    </row>
    <row r="26" spans="1:6" x14ac:dyDescent="0.2">
      <c r="A26" s="44" t="s">
        <v>152</v>
      </c>
      <c r="B26" s="45">
        <f>Plan!S51</f>
        <v>7923.7</v>
      </c>
      <c r="C26" s="39"/>
      <c r="D26" s="39"/>
      <c r="E26" s="39"/>
      <c r="F26" s="39"/>
    </row>
    <row r="27" spans="1:6" x14ac:dyDescent="0.2">
      <c r="A27" s="44" t="s">
        <v>153</v>
      </c>
      <c r="B27" s="45">
        <f>Tracker!AT53</f>
        <v>0</v>
      </c>
      <c r="C27" s="39"/>
      <c r="D27" s="39"/>
      <c r="E27" s="39"/>
      <c r="F27" s="39"/>
    </row>
    <row r="28" spans="1:6" x14ac:dyDescent="0.2">
      <c r="A28" s="44" t="s">
        <v>154</v>
      </c>
      <c r="B28" s="46">
        <f>Plan!S51-Tracker!AT53</f>
        <v>7923.7</v>
      </c>
      <c r="C28" s="39"/>
      <c r="D28" s="39"/>
      <c r="E28" s="39"/>
      <c r="F28" s="39"/>
    </row>
    <row r="29" spans="1:6" x14ac:dyDescent="0.2">
      <c r="A29" s="44" t="s">
        <v>155</v>
      </c>
      <c r="B29" s="47">
        <f>IFERROR(Tracker!AT53/Plan!S51,0)</f>
        <v>0</v>
      </c>
      <c r="C29" s="39"/>
      <c r="D29" s="39"/>
      <c r="E29" s="39"/>
      <c r="F29" s="39"/>
    </row>
    <row r="30" spans="1:6" x14ac:dyDescent="0.2">
      <c r="A30" s="44" t="s">
        <v>156</v>
      </c>
      <c r="B30" s="48">
        <f>COUNTIF(Tracker!AU5:AU52,"&gt;0")</f>
        <v>32</v>
      </c>
      <c r="C30" s="39"/>
      <c r="D30" s="39"/>
      <c r="E30" s="39"/>
      <c r="F30" s="39"/>
    </row>
    <row r="31" spans="1:6" x14ac:dyDescent="0.2">
      <c r="A31" s="44" t="s">
        <v>157</v>
      </c>
      <c r="B31" s="48">
        <f>COUNTIF(Tracker!AU5:AU52,"&lt;=0")</f>
        <v>16</v>
      </c>
      <c r="C31" s="39"/>
      <c r="D31" s="39"/>
      <c r="E31" s="39"/>
      <c r="F31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Plan</vt:lpstr>
      <vt:lpstr>Tracker</vt:lpstr>
      <vt:lpstr>Box Tracker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thiraphat.u ipacklogistics</dc:creator>
  <cp:lastModifiedBy>thiraphat.u ipacklogistics</cp:lastModifiedBy>
  <cp:lastPrinted>2026-08-19T21:26:16Z</cp:lastPrinted>
  <dcterms:created xsi:type="dcterms:W3CDTF">2026-08-19T19:29:38Z</dcterms:created>
  <dcterms:modified xsi:type="dcterms:W3CDTF">2026-08-20T02:04:34Z</dcterms:modified>
</cp:coreProperties>
</file>